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.WINDOWS-M080RR4\Downloads\"/>
    </mc:Choice>
  </mc:AlternateContent>
  <xr:revisionPtr revIDLastSave="0" documentId="13_ncr:1_{45BE4FA7-846B-4604-B028-5060DA40FF72}" xr6:coauthVersionLast="47" xr6:coauthVersionMax="47" xr10:uidLastSave="{00000000-0000-0000-0000-000000000000}"/>
  <bookViews>
    <workbookView xWindow="-120" yWindow="-120" windowWidth="20730" windowHeight="11310" tabRatio="565" firstSheet="1" activeTab="7" xr2:uid="{3A916392-53B3-4CBF-B815-15266EF77EDD}"/>
  </bookViews>
  <sheets>
    <sheet name="січень" sheetId="2" r:id="rId1"/>
    <sheet name="лютий" sheetId="3" r:id="rId2"/>
    <sheet name="березень" sheetId="1" r:id="rId3"/>
    <sheet name="квітень" sheetId="4" r:id="rId4"/>
    <sheet name="травень" sheetId="6" r:id="rId5"/>
    <sheet name="червень" sheetId="7" r:id="rId6"/>
    <sheet name="липень" sheetId="8" r:id="rId7"/>
    <sheet name="серпень" sheetId="9" r:id="rId8"/>
    <sheet name="summary" sheetId="5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5" l="1"/>
  <c r="K55" i="5"/>
  <c r="K56" i="5"/>
  <c r="K57" i="5"/>
  <c r="K58" i="5"/>
  <c r="K59" i="5"/>
  <c r="K60" i="5"/>
  <c r="K61" i="5"/>
  <c r="K62" i="5"/>
  <c r="K63" i="5"/>
  <c r="K64" i="5"/>
  <c r="K65" i="5"/>
  <c r="K66" i="5"/>
  <c r="K54" i="5"/>
  <c r="K53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0" i="5"/>
  <c r="J49" i="5"/>
  <c r="J41" i="5"/>
  <c r="J48" i="5"/>
  <c r="J4" i="5"/>
  <c r="J44" i="5"/>
  <c r="J45" i="5"/>
  <c r="J46" i="5"/>
  <c r="J47" i="5"/>
  <c r="J43" i="5"/>
  <c r="J42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K44" i="5"/>
  <c r="K45" i="5"/>
  <c r="K46" i="5"/>
  <c r="K47" i="5"/>
  <c r="I44" i="5"/>
  <c r="I45" i="5"/>
  <c r="I46" i="5"/>
  <c r="I47" i="5"/>
  <c r="H44" i="5"/>
  <c r="H45" i="5"/>
  <c r="H46" i="5"/>
  <c r="H47" i="5"/>
  <c r="G44" i="5"/>
  <c r="G45" i="5"/>
  <c r="G46" i="5"/>
  <c r="G47" i="5"/>
  <c r="F44" i="5"/>
  <c r="F45" i="5"/>
  <c r="F46" i="5"/>
  <c r="F47" i="5"/>
  <c r="E44" i="5"/>
  <c r="E45" i="5"/>
  <c r="E46" i="5"/>
  <c r="E47" i="5"/>
  <c r="D44" i="5"/>
  <c r="D45" i="5"/>
  <c r="D46" i="5"/>
  <c r="D47" i="5"/>
  <c r="C44" i="5"/>
  <c r="C45" i="5"/>
  <c r="C46" i="5"/>
  <c r="C47" i="5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G63" i="5"/>
  <c r="H63" i="5"/>
  <c r="I48" i="5"/>
  <c r="H48" i="5"/>
  <c r="H49" i="5"/>
  <c r="H50" i="5"/>
  <c r="I60" i="5"/>
  <c r="I5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9" i="5"/>
  <c r="I30" i="5"/>
  <c r="I31" i="5"/>
  <c r="I32" i="5"/>
  <c r="I33" i="5"/>
  <c r="I34" i="5"/>
  <c r="I35" i="5"/>
  <c r="I36" i="5"/>
  <c r="I37" i="5"/>
  <c r="I39" i="5"/>
  <c r="I40" i="5"/>
  <c r="I41" i="5"/>
  <c r="I42" i="5"/>
  <c r="I43" i="5"/>
  <c r="I28" i="5"/>
  <c r="I38" i="5"/>
  <c r="I6" i="5"/>
  <c r="I5" i="5"/>
  <c r="H28" i="5"/>
  <c r="H38" i="5"/>
  <c r="H6" i="5"/>
  <c r="G28" i="5"/>
  <c r="G38" i="5"/>
  <c r="G6" i="5"/>
  <c r="F28" i="5"/>
  <c r="F38" i="5"/>
  <c r="F6" i="5"/>
  <c r="E28" i="5"/>
  <c r="E38" i="5"/>
  <c r="E6" i="5"/>
  <c r="D28" i="5"/>
  <c r="D38" i="5"/>
  <c r="D6" i="5"/>
  <c r="C28" i="5"/>
  <c r="C38" i="5"/>
  <c r="C6" i="5"/>
  <c r="S41" i="8"/>
  <c r="I67" i="5" s="1"/>
  <c r="R41" i="8"/>
  <c r="I64" i="5" s="1"/>
  <c r="Q41" i="8"/>
  <c r="I63" i="5" s="1"/>
  <c r="P41" i="8"/>
  <c r="I62" i="5" s="1"/>
  <c r="O41" i="8"/>
  <c r="I61" i="5" s="1"/>
  <c r="N41" i="8"/>
  <c r="M41" i="8"/>
  <c r="I59" i="5" s="1"/>
  <c r="L41" i="8"/>
  <c r="I58" i="5" s="1"/>
  <c r="K41" i="8"/>
  <c r="I57" i="5" s="1"/>
  <c r="J41" i="8"/>
  <c r="I41" i="8"/>
  <c r="I55" i="5" s="1"/>
  <c r="H41" i="8"/>
  <c r="I54" i="5" s="1"/>
  <c r="G41" i="8"/>
  <c r="I50" i="5" s="1"/>
  <c r="F41" i="8"/>
  <c r="E41" i="8"/>
  <c r="I49" i="5" s="1"/>
  <c r="D41" i="8"/>
  <c r="C41" i="8"/>
  <c r="I4" i="5" s="1"/>
  <c r="C9" i="5"/>
  <c r="D9" i="5"/>
  <c r="E9" i="5"/>
  <c r="F9" i="5"/>
  <c r="G9" i="5"/>
  <c r="H9" i="5"/>
  <c r="C21" i="5"/>
  <c r="D21" i="5"/>
  <c r="E21" i="5"/>
  <c r="F21" i="5"/>
  <c r="G21" i="5"/>
  <c r="H21" i="5"/>
  <c r="C33" i="5"/>
  <c r="D33" i="5"/>
  <c r="E33" i="5"/>
  <c r="F33" i="5"/>
  <c r="G33" i="5"/>
  <c r="H33" i="5"/>
  <c r="C19" i="5"/>
  <c r="D19" i="5"/>
  <c r="E19" i="5"/>
  <c r="F19" i="5"/>
  <c r="G19" i="5"/>
  <c r="H19" i="5"/>
  <c r="C32" i="5"/>
  <c r="D32" i="5"/>
  <c r="E32" i="5"/>
  <c r="F32" i="5"/>
  <c r="G32" i="5"/>
  <c r="H32" i="5"/>
  <c r="C7" i="5"/>
  <c r="D7" i="5"/>
  <c r="E7" i="5"/>
  <c r="F7" i="5"/>
  <c r="G7" i="5"/>
  <c r="H7" i="5"/>
  <c r="C18" i="5"/>
  <c r="D18" i="5"/>
  <c r="E18" i="5"/>
  <c r="F18" i="5"/>
  <c r="G18" i="5"/>
  <c r="H18" i="5"/>
  <c r="H8" i="5"/>
  <c r="H10" i="5"/>
  <c r="H11" i="5"/>
  <c r="H12" i="5"/>
  <c r="H13" i="5"/>
  <c r="H14" i="5"/>
  <c r="H15" i="5"/>
  <c r="H16" i="5"/>
  <c r="H17" i="5"/>
  <c r="H20" i="5"/>
  <c r="H22" i="5"/>
  <c r="H23" i="5"/>
  <c r="H24" i="5"/>
  <c r="H25" i="5"/>
  <c r="H26" i="5"/>
  <c r="H27" i="5"/>
  <c r="H29" i="5"/>
  <c r="H30" i="5"/>
  <c r="H31" i="5"/>
  <c r="H34" i="5"/>
  <c r="H35" i="5"/>
  <c r="H36" i="5"/>
  <c r="H37" i="5"/>
  <c r="H39" i="5"/>
  <c r="H40" i="5"/>
  <c r="H41" i="5"/>
  <c r="H42" i="5"/>
  <c r="H43" i="5"/>
  <c r="H5" i="5"/>
  <c r="H4" i="5"/>
  <c r="H62" i="5"/>
  <c r="H61" i="5"/>
  <c r="H60" i="5"/>
  <c r="H59" i="5"/>
  <c r="H58" i="5"/>
  <c r="H57" i="5"/>
  <c r="H56" i="5"/>
  <c r="H55" i="5"/>
  <c r="H54" i="5"/>
  <c r="H67" i="5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G10" i="5"/>
  <c r="G12" i="5"/>
  <c r="G14" i="5"/>
  <c r="G15" i="5"/>
  <c r="G16" i="5"/>
  <c r="G17" i="5"/>
  <c r="G20" i="5"/>
  <c r="G22" i="5"/>
  <c r="G23" i="5"/>
  <c r="G24" i="5"/>
  <c r="G25" i="5"/>
  <c r="G26" i="5"/>
  <c r="G29" i="5"/>
  <c r="G30" i="5"/>
  <c r="G31" i="5"/>
  <c r="G34" i="5"/>
  <c r="G35" i="5"/>
  <c r="G37" i="5"/>
  <c r="G39" i="5"/>
  <c r="G40" i="5"/>
  <c r="G41" i="5"/>
  <c r="G42" i="5"/>
  <c r="G36" i="5"/>
  <c r="G27" i="5"/>
  <c r="G5" i="5"/>
  <c r="G13" i="5"/>
  <c r="G43" i="5"/>
  <c r="G11" i="5"/>
  <c r="G8" i="5"/>
  <c r="F42" i="5"/>
  <c r="F36" i="5"/>
  <c r="F27" i="5"/>
  <c r="F5" i="5"/>
  <c r="F13" i="5"/>
  <c r="F43" i="5"/>
  <c r="E42" i="5"/>
  <c r="E36" i="5"/>
  <c r="E27" i="5"/>
  <c r="E5" i="5"/>
  <c r="E13" i="5"/>
  <c r="E43" i="5"/>
  <c r="D42" i="5"/>
  <c r="D36" i="5"/>
  <c r="D27" i="5"/>
  <c r="D5" i="5"/>
  <c r="D13" i="5"/>
  <c r="D43" i="5"/>
  <c r="C42" i="5"/>
  <c r="C36" i="5"/>
  <c r="C27" i="5"/>
  <c r="C5" i="5"/>
  <c r="C13" i="5"/>
  <c r="C43" i="5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3" i="6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3" i="4"/>
  <c r="R44" i="6"/>
  <c r="G67" i="5" s="1"/>
  <c r="H44" i="6"/>
  <c r="G54" i="5" s="1"/>
  <c r="I44" i="6"/>
  <c r="G55" i="5" s="1"/>
  <c r="J44" i="6"/>
  <c r="G56" i="5" s="1"/>
  <c r="K44" i="6"/>
  <c r="G57" i="5" s="1"/>
  <c r="L44" i="6"/>
  <c r="G58" i="5" s="1"/>
  <c r="M44" i="6"/>
  <c r="G59" i="5" s="1"/>
  <c r="N44" i="6"/>
  <c r="G60" i="5" s="1"/>
  <c r="O44" i="6"/>
  <c r="G61" i="5" s="1"/>
  <c r="P44" i="6"/>
  <c r="G62" i="5" s="1"/>
  <c r="Q44" i="6"/>
  <c r="D44" i="6"/>
  <c r="G48" i="5" s="1"/>
  <c r="E44" i="6"/>
  <c r="G49" i="5" s="1"/>
  <c r="G44" i="6"/>
  <c r="G50" i="5" s="1"/>
  <c r="C44" i="6"/>
  <c r="G4" i="5" s="1"/>
  <c r="J53" i="5" l="1"/>
  <c r="J52" i="5" s="1"/>
  <c r="J3" i="5"/>
  <c r="J2" i="5" s="1"/>
  <c r="K38" i="5"/>
  <c r="K5" i="5"/>
  <c r="K42" i="5"/>
  <c r="K27" i="5"/>
  <c r="K18" i="5"/>
  <c r="K33" i="5"/>
  <c r="K28" i="5"/>
  <c r="K43" i="5"/>
  <c r="K36" i="5"/>
  <c r="K32" i="5"/>
  <c r="K9" i="5"/>
  <c r="K6" i="5"/>
  <c r="K13" i="5"/>
  <c r="K7" i="5"/>
  <c r="K19" i="5"/>
  <c r="K21" i="5"/>
  <c r="I53" i="5"/>
  <c r="I52" i="5" s="1"/>
  <c r="I3" i="5"/>
  <c r="I2" i="5" s="1"/>
  <c r="H3" i="5"/>
  <c r="H2" i="5" s="1"/>
  <c r="H53" i="5"/>
  <c r="F44" i="6"/>
  <c r="G53" i="5"/>
  <c r="G52" i="5" s="1"/>
  <c r="G3" i="5"/>
  <c r="G2" i="5" s="1"/>
  <c r="U3" i="4"/>
  <c r="U13" i="4" s="1"/>
  <c r="Q63" i="4" s="1"/>
  <c r="U4" i="4"/>
  <c r="U5" i="4"/>
  <c r="U6" i="4"/>
  <c r="U7" i="4"/>
  <c r="U11" i="4"/>
  <c r="C22" i="5"/>
  <c r="D22" i="5"/>
  <c r="E22" i="5"/>
  <c r="F22" i="5"/>
  <c r="C23" i="5"/>
  <c r="D23" i="5"/>
  <c r="E23" i="5"/>
  <c r="F23" i="5"/>
  <c r="C39" i="5"/>
  <c r="D39" i="5"/>
  <c r="E39" i="5"/>
  <c r="F39" i="5"/>
  <c r="C31" i="5"/>
  <c r="D31" i="5"/>
  <c r="E31" i="5"/>
  <c r="F31" i="5"/>
  <c r="C35" i="5"/>
  <c r="D35" i="5"/>
  <c r="E35" i="5"/>
  <c r="F35" i="5"/>
  <c r="C34" i="5"/>
  <c r="D34" i="5"/>
  <c r="E34" i="5"/>
  <c r="F34" i="5"/>
  <c r="F41" i="5"/>
  <c r="F40" i="5"/>
  <c r="F37" i="5"/>
  <c r="F30" i="5"/>
  <c r="F29" i="5"/>
  <c r="F26" i="5"/>
  <c r="F25" i="5"/>
  <c r="F24" i="5"/>
  <c r="F20" i="5"/>
  <c r="F17" i="5"/>
  <c r="F16" i="5"/>
  <c r="F15" i="5"/>
  <c r="F14" i="5"/>
  <c r="F12" i="5"/>
  <c r="F10" i="5"/>
  <c r="F11" i="5"/>
  <c r="F8" i="5"/>
  <c r="H63" i="4"/>
  <c r="I63" i="4"/>
  <c r="J63" i="4"/>
  <c r="K63" i="4"/>
  <c r="L63" i="4"/>
  <c r="M63" i="4"/>
  <c r="N63" i="4"/>
  <c r="O63" i="4"/>
  <c r="P63" i="4"/>
  <c r="G63" i="4"/>
  <c r="E63" i="4"/>
  <c r="D63" i="4"/>
  <c r="C63" i="4"/>
  <c r="K34" i="5" l="1"/>
  <c r="K35" i="5"/>
  <c r="K31" i="5"/>
  <c r="K39" i="5"/>
  <c r="K23" i="5"/>
  <c r="K22" i="5"/>
  <c r="H52" i="5"/>
  <c r="C11" i="5"/>
  <c r="D11" i="5"/>
  <c r="E11" i="5"/>
  <c r="C10" i="5"/>
  <c r="D10" i="5"/>
  <c r="E10" i="5"/>
  <c r="C12" i="5"/>
  <c r="D12" i="5"/>
  <c r="E12" i="5"/>
  <c r="C14" i="5"/>
  <c r="D14" i="5"/>
  <c r="E14" i="5"/>
  <c r="C15" i="5"/>
  <c r="D15" i="5"/>
  <c r="E15" i="5"/>
  <c r="C16" i="5"/>
  <c r="D16" i="5"/>
  <c r="E16" i="5"/>
  <c r="C17" i="5"/>
  <c r="D17" i="5"/>
  <c r="E17" i="5"/>
  <c r="C20" i="5"/>
  <c r="D20" i="5"/>
  <c r="E20" i="5"/>
  <c r="C24" i="5"/>
  <c r="D24" i="5"/>
  <c r="E24" i="5"/>
  <c r="C25" i="5"/>
  <c r="D25" i="5"/>
  <c r="E25" i="5"/>
  <c r="C26" i="5"/>
  <c r="D26" i="5"/>
  <c r="E26" i="5"/>
  <c r="C29" i="5"/>
  <c r="D29" i="5"/>
  <c r="E29" i="5"/>
  <c r="C30" i="5"/>
  <c r="D30" i="5"/>
  <c r="E30" i="5"/>
  <c r="C37" i="5"/>
  <c r="D37" i="5"/>
  <c r="E37" i="5"/>
  <c r="C40" i="5"/>
  <c r="D40" i="5"/>
  <c r="E40" i="5"/>
  <c r="C41" i="5"/>
  <c r="D41" i="5"/>
  <c r="E41" i="5"/>
  <c r="E8" i="5"/>
  <c r="D8" i="5"/>
  <c r="C8" i="5"/>
  <c r="E60" i="5"/>
  <c r="D60" i="5"/>
  <c r="C60" i="5"/>
  <c r="E59" i="5"/>
  <c r="D59" i="5"/>
  <c r="C59" i="5"/>
  <c r="E58" i="5"/>
  <c r="D58" i="5"/>
  <c r="C58" i="5"/>
  <c r="E57" i="5"/>
  <c r="D57" i="5"/>
  <c r="C57" i="5"/>
  <c r="E56" i="5"/>
  <c r="D56" i="5"/>
  <c r="C56" i="5"/>
  <c r="E67" i="5"/>
  <c r="D67" i="5"/>
  <c r="C67" i="5"/>
  <c r="N64" i="2"/>
  <c r="M64" i="2"/>
  <c r="J64" i="2"/>
  <c r="K45" i="3"/>
  <c r="L45" i="3"/>
  <c r="F56" i="5"/>
  <c r="E55" i="5"/>
  <c r="D55" i="5"/>
  <c r="D54" i="5"/>
  <c r="E54" i="5"/>
  <c r="E50" i="5"/>
  <c r="D50" i="5"/>
  <c r="E49" i="5"/>
  <c r="D49" i="5"/>
  <c r="E48" i="5"/>
  <c r="D48" i="5"/>
  <c r="E4" i="5"/>
  <c r="D4" i="5"/>
  <c r="P54" i="1"/>
  <c r="F67" i="5"/>
  <c r="F62" i="5"/>
  <c r="F59" i="5"/>
  <c r="F60" i="5"/>
  <c r="F61" i="5"/>
  <c r="F58" i="5"/>
  <c r="F55" i="5"/>
  <c r="F54" i="5"/>
  <c r="F50" i="5"/>
  <c r="F49" i="5"/>
  <c r="F48" i="5"/>
  <c r="F4" i="5"/>
  <c r="F57" i="5"/>
  <c r="K30" i="5" l="1"/>
  <c r="K15" i="5"/>
  <c r="K11" i="5"/>
  <c r="K24" i="5"/>
  <c r="K67" i="5"/>
  <c r="K37" i="5"/>
  <c r="K25" i="5"/>
  <c r="K16" i="5"/>
  <c r="K10" i="5"/>
  <c r="K8" i="5"/>
  <c r="K40" i="5"/>
  <c r="K26" i="5"/>
  <c r="K17" i="5"/>
  <c r="K12" i="5"/>
  <c r="K41" i="5"/>
  <c r="K29" i="5"/>
  <c r="K20" i="5"/>
  <c r="K14" i="5"/>
  <c r="E3" i="5"/>
  <c r="E2" i="5" s="1"/>
  <c r="D53" i="5"/>
  <c r="D52" i="5" s="1"/>
  <c r="D3" i="5"/>
  <c r="D2" i="5" s="1"/>
  <c r="E53" i="5"/>
  <c r="E52" i="5" s="1"/>
  <c r="F53" i="5"/>
  <c r="F52" i="5" s="1"/>
  <c r="F3" i="5"/>
  <c r="F2" i="5" s="1"/>
  <c r="F63" i="4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" i="1"/>
  <c r="P9" i="3"/>
  <c r="P45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3" i="3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3" i="2"/>
  <c r="P64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3" i="2"/>
  <c r="I64" i="2" l="1"/>
  <c r="C55" i="5" s="1"/>
  <c r="K64" i="2"/>
  <c r="L64" i="2"/>
  <c r="H64" i="2"/>
  <c r="C54" i="5" s="1"/>
  <c r="G64" i="2"/>
  <c r="C50" i="5" s="1"/>
  <c r="K50" i="5" s="1"/>
  <c r="E64" i="2"/>
  <c r="C49" i="5" s="1"/>
  <c r="K49" i="5" s="1"/>
  <c r="D64" i="2"/>
  <c r="C48" i="5" s="1"/>
  <c r="K48" i="5" s="1"/>
  <c r="C64" i="2"/>
  <c r="N45" i="3"/>
  <c r="M45" i="3"/>
  <c r="J45" i="3"/>
  <c r="I45" i="3"/>
  <c r="H45" i="3"/>
  <c r="G45" i="3"/>
  <c r="E45" i="3"/>
  <c r="D45" i="3"/>
  <c r="C45" i="3"/>
  <c r="C53" i="5" l="1"/>
  <c r="F64" i="2"/>
  <c r="C4" i="5"/>
  <c r="K4" i="5" s="1"/>
  <c r="F45" i="3"/>
  <c r="O45" i="3"/>
  <c r="O64" i="2"/>
  <c r="N54" i="1"/>
  <c r="M54" i="1"/>
  <c r="L54" i="1"/>
  <c r="K54" i="1"/>
  <c r="J54" i="1"/>
  <c r="I54" i="1"/>
  <c r="H54" i="1"/>
  <c r="G54" i="1"/>
  <c r="F13" i="1"/>
  <c r="F23" i="1"/>
  <c r="F40" i="1"/>
  <c r="F47" i="1"/>
  <c r="F53" i="1"/>
  <c r="F52" i="1"/>
  <c r="E54" i="1"/>
  <c r="D54" i="1"/>
  <c r="C54" i="1"/>
  <c r="F48" i="1"/>
  <c r="F27" i="1"/>
  <c r="F12" i="1"/>
  <c r="F6" i="1"/>
  <c r="F8" i="1"/>
  <c r="F14" i="1"/>
  <c r="F50" i="1"/>
  <c r="F49" i="1"/>
  <c r="F31" i="1"/>
  <c r="F29" i="1"/>
  <c r="C3" i="5" l="1"/>
  <c r="C2" i="5" s="1"/>
  <c r="K3" i="5"/>
  <c r="K68" i="5" s="1"/>
  <c r="C52" i="5"/>
  <c r="K52" i="5"/>
  <c r="O54" i="1"/>
  <c r="F22" i="1"/>
  <c r="F26" i="1"/>
  <c r="F28" i="1"/>
  <c r="F30" i="1"/>
  <c r="F45" i="1"/>
  <c r="F42" i="1"/>
  <c r="F41" i="1"/>
  <c r="F39" i="1"/>
  <c r="K2" i="5" l="1"/>
  <c r="F37" i="1"/>
  <c r="F36" i="1"/>
  <c r="F35" i="1"/>
  <c r="F25" i="1" l="1"/>
  <c r="F21" i="1"/>
  <c r="F19" i="1"/>
  <c r="F18" i="1" l="1"/>
  <c r="F17" i="1"/>
  <c r="F16" i="1"/>
  <c r="F15" i="1"/>
  <c r="F10" i="1"/>
  <c r="F11" i="1"/>
  <c r="F7" i="1"/>
  <c r="F5" i="1"/>
  <c r="F54" i="1" s="1"/>
</calcChain>
</file>

<file path=xl/sharedStrings.xml><?xml version="1.0" encoding="utf-8"?>
<sst xmlns="http://schemas.openxmlformats.org/spreadsheetml/2006/main" count="518" uniqueCount="190">
  <si>
    <t>Назва компанії</t>
  </si>
  <si>
    <t>дата</t>
  </si>
  <si>
    <t>GIRL POWER</t>
  </si>
  <si>
    <t>розробка веб-сайту</t>
  </si>
  <si>
    <t>IT академія</t>
  </si>
  <si>
    <t>бухгалтер</t>
  </si>
  <si>
    <t>Медичний кабінет</t>
  </si>
  <si>
    <t>Гарячі потреби</t>
  </si>
  <si>
    <t>банківська комісія</t>
  </si>
  <si>
    <t>Чиста вода</t>
  </si>
  <si>
    <t>wow kids</t>
  </si>
  <si>
    <t>бухгалтерські послуги</t>
  </si>
  <si>
    <t>ТОВ "МІДСАН"</t>
  </si>
  <si>
    <t>Фабрика Чудес</t>
  </si>
  <si>
    <t>UK ONLINE GIVING FOUNDATION</t>
  </si>
  <si>
    <t>ТОВ "МЕГОГО"</t>
  </si>
  <si>
    <t>ТОВ "ЗЗВ "ДЕК"</t>
  </si>
  <si>
    <t>ТДВ СК "НГС"</t>
  </si>
  <si>
    <t>ТОВ "1Й ФЕМIЛI ОФIС"</t>
  </si>
  <si>
    <t>ТОВ "АТІС ФАРМА"</t>
  </si>
  <si>
    <t>ТОВ "СІТІ КЛАУД"</t>
  </si>
  <si>
    <t>ТОВ "СуперДiл"</t>
  </si>
  <si>
    <t>Посольство США в Українi</t>
  </si>
  <si>
    <t>послуги програмування</t>
  </si>
  <si>
    <t>банківські послуги</t>
  </si>
  <si>
    <t>банківські витрати</t>
  </si>
  <si>
    <t>послуги просування фонду</t>
  </si>
  <si>
    <t>розробка сайту</t>
  </si>
  <si>
    <t>бухгалтерькі послуги</t>
  </si>
  <si>
    <t xml:space="preserve">послуги звязку </t>
  </si>
  <si>
    <t>бхгалтерські послуги</t>
  </si>
  <si>
    <t>банковские</t>
  </si>
  <si>
    <t>банк</t>
  </si>
  <si>
    <t>комиссия за продажу валюты</t>
  </si>
  <si>
    <t>супроводження програмно-апаратного комплексу</t>
  </si>
  <si>
    <t>підвищенння організаційної ефективності відділу продажів</t>
  </si>
  <si>
    <t>БО Зміни одне життя</t>
  </si>
  <si>
    <t>публікація вакансії</t>
  </si>
  <si>
    <t>рекламні послуги з промування фонду</t>
  </si>
  <si>
    <t>послуги з супроводженя апаратного комплексу</t>
  </si>
  <si>
    <t>День захисту дітей</t>
  </si>
  <si>
    <t>ТОВ "ДІМ"</t>
  </si>
  <si>
    <t xml:space="preserve">Надходження благодійних пожертв  від юридичних осіб </t>
  </si>
  <si>
    <t>Надходження благодійних від невизначених осіб (публічний збір коштів)</t>
  </si>
  <si>
    <t xml:space="preserve">Всього надходжень благодійних пожертв </t>
  </si>
  <si>
    <t>Надходження у вигляді відсотків за депозитами</t>
  </si>
  <si>
    <t>грн.</t>
  </si>
  <si>
    <t>Витрачено на благодійність та благодійні програми</t>
  </si>
  <si>
    <t xml:space="preserve">Всього: </t>
  </si>
  <si>
    <t>Всього витрачено на благодійність та благодійні програми</t>
  </si>
  <si>
    <t>витрати на банківське обслуговування</t>
  </si>
  <si>
    <t>вид витрат</t>
  </si>
  <si>
    <t xml:space="preserve">послуги програмування </t>
  </si>
  <si>
    <t>послуги хостингу</t>
  </si>
  <si>
    <t>послуги охорони офісу</t>
  </si>
  <si>
    <t>оренда залу для навчання персоналу</t>
  </si>
  <si>
    <t>пслуги глубінного аналізу</t>
  </si>
  <si>
    <t>заробітна плата працівників</t>
  </si>
  <si>
    <t>Всього</t>
  </si>
  <si>
    <t>послуги зв'язку</t>
  </si>
  <si>
    <t>вода для працівників</t>
  </si>
  <si>
    <t xml:space="preserve">Всього адміністративні витрати: </t>
  </si>
  <si>
    <t>послуги розробки сайту</t>
  </si>
  <si>
    <t xml:space="preserve">виготовлення брендованої продукції (футболки) </t>
  </si>
  <si>
    <t xml:space="preserve">підвищення ефективної спроможності команди </t>
  </si>
  <si>
    <t>рамки для подяк</t>
  </si>
  <si>
    <t xml:space="preserve">Надходження благодійних пожертв від фізичних осіб </t>
  </si>
  <si>
    <t>Надходження</t>
  </si>
  <si>
    <t>у вигляді благодійних пожертв</t>
  </si>
  <si>
    <t xml:space="preserve">від юридичних осіб </t>
  </si>
  <si>
    <t xml:space="preserve">від фізичних осіб </t>
  </si>
  <si>
    <t>від невизначених осіб (публічний збір коштів)</t>
  </si>
  <si>
    <t>сума, грн.</t>
  </si>
  <si>
    <t>Благодійні пожертви, отримані  від фізичних осіб</t>
  </si>
  <si>
    <t>Благодійні пожертви, отримані в результаті публічного збору пожертв</t>
  </si>
  <si>
    <t>Банківські відсотки за зберігання коштів на депозитних рахунках</t>
  </si>
  <si>
    <t>Wow Kids</t>
  </si>
  <si>
    <t>АТ "ДЖЕЙ ТI IНТЕРНЕШНЛ КОМПАНI Україна"</t>
  </si>
  <si>
    <t>ТОВ "ЗЛОIДЕЇ"</t>
  </si>
  <si>
    <t>ТОВ "Телеодин"</t>
  </si>
  <si>
    <t>ТОВ "1 БАНК"</t>
  </si>
  <si>
    <t>АТ "АЛЬФА БАНК"</t>
  </si>
  <si>
    <t>АТ "Райффайзен банк Аваль"</t>
  </si>
  <si>
    <t>Благодійні пожертви, отримані від юридичних осіб, всього, у т.ч.</t>
  </si>
  <si>
    <t>Витрачено на благодійні проекти, всього, в т.ч.</t>
  </si>
  <si>
    <t>Сума, грн.</t>
  </si>
  <si>
    <t>січень</t>
  </si>
  <si>
    <t>лютий</t>
  </si>
  <si>
    <t>березень</t>
  </si>
  <si>
    <t>квітень</t>
  </si>
  <si>
    <t>#</t>
  </si>
  <si>
    <t>ТОВ "САНДОРА"</t>
  </si>
  <si>
    <t>ТОВ "СК ДЖОНСОН"</t>
  </si>
  <si>
    <t>ТОВ "Дейлi Рент"</t>
  </si>
  <si>
    <t>ТОВ "ГФ IНВЕСТМЕНТ ГРУП"</t>
  </si>
  <si>
    <t>30.04.</t>
  </si>
  <si>
    <t>послуги банківського обслуговування</t>
  </si>
  <si>
    <t>послуги охорона офісу</t>
  </si>
  <si>
    <t>послуги друку подяк</t>
  </si>
  <si>
    <t xml:space="preserve">зарплата співробітників </t>
  </si>
  <si>
    <t xml:space="preserve">                                                                                                           </t>
  </si>
  <si>
    <t>ТОВ "ОРIЄНТИР ГРУП"</t>
  </si>
  <si>
    <t>ТОВ "РОСВЕН ІНВЕСТ Україна"</t>
  </si>
  <si>
    <t>Витрати</t>
  </si>
  <si>
    <t>ТОВ "Укрнафтагазсервiс"</t>
  </si>
  <si>
    <t>банк комиссия</t>
  </si>
  <si>
    <t>охрана</t>
  </si>
  <si>
    <t>просування фонду в інтернеті</t>
  </si>
  <si>
    <t>зарплата</t>
  </si>
  <si>
    <t>вода в офіс</t>
  </si>
  <si>
    <t>печать дипломов</t>
  </si>
  <si>
    <t>ТОВ "СИНГЕНТА"</t>
  </si>
  <si>
    <t>Благодійний аукціон</t>
  </si>
  <si>
    <t>БО "БФ" ЗРОСТАЙ В РОДИНI"</t>
  </si>
  <si>
    <t>ТОВ ГК "АУРІС"</t>
  </si>
  <si>
    <t>аудиторські послуги</t>
  </si>
  <si>
    <t xml:space="preserve">зв'язок </t>
  </si>
  <si>
    <t>Deutsch-Ukrainischer Verein Besser Gemeinsam e.V., Wuppertal, DE</t>
  </si>
  <si>
    <t>ТОВ "КАРГIЛЛ ЕН"</t>
  </si>
  <si>
    <t>травень</t>
  </si>
  <si>
    <t>Адміністративні витрати фонду</t>
  </si>
  <si>
    <t>А</t>
  </si>
  <si>
    <t>A1</t>
  </si>
  <si>
    <t>A1.1</t>
  </si>
  <si>
    <t>A1.2</t>
  </si>
  <si>
    <t>A1.3</t>
  </si>
  <si>
    <t>A2</t>
  </si>
  <si>
    <t>Надходження благодійних пожертв від невизначених осіб (публічний збір коштів)</t>
  </si>
  <si>
    <t xml:space="preserve">Загалом надходжень від благодійних пожертв </t>
  </si>
  <si>
    <t>Благодійні пожертви:</t>
  </si>
  <si>
    <t>Всього, грн</t>
  </si>
  <si>
    <t>Найменування</t>
  </si>
  <si>
    <t>В</t>
  </si>
  <si>
    <t>В1</t>
  </si>
  <si>
    <t>В2</t>
  </si>
  <si>
    <t>Співвідношення адміністративних витрат до загального обсягу надходжень від благодійних пожертв</t>
  </si>
  <si>
    <t>категорія</t>
  </si>
  <si>
    <t>послуги розміщення вакансій</t>
  </si>
  <si>
    <t>Надходження, загалом:</t>
  </si>
  <si>
    <t>послуги перекладу</t>
  </si>
  <si>
    <t>послуги правового характеру</t>
  </si>
  <si>
    <t>порслуги програмування</t>
  </si>
  <si>
    <t>ТОВ "ВК "ВЕСТА"</t>
  </si>
  <si>
    <t>Адвокатське об'єднання "ІНТЕРГРІТІС"</t>
  </si>
  <si>
    <t>ТОВ "Проспектс Україна"</t>
  </si>
  <si>
    <t>ТОВ "Алройл"</t>
  </si>
  <si>
    <t>банк комиссия (Приватбанк)</t>
  </si>
  <si>
    <t>поштові послуги</t>
  </si>
  <si>
    <t>рекламні послуги (Тов Медія Агенція)</t>
  </si>
  <si>
    <t>банк комиссия (ОТП)</t>
  </si>
  <si>
    <t>заправка картриджа</t>
  </si>
  <si>
    <t>ТОВ "ПРЕМ'ЄР IВЕНТ ГРУП"</t>
  </si>
  <si>
    <t>ТОВ "IНТЕГРIТI ВIЗIОН"</t>
  </si>
  <si>
    <t>Уніан (підготовка прес-конференції)</t>
  </si>
  <si>
    <t>хостинг</t>
  </si>
  <si>
    <t>Параграф</t>
  </si>
  <si>
    <t>Фонет</t>
  </si>
  <si>
    <t>обладнання (навушники)</t>
  </si>
  <si>
    <t>червень</t>
  </si>
  <si>
    <t>IСАР "ЄДНАННЯ"</t>
  </si>
  <si>
    <t>ТОВ "Кредитекспрес Юкрейн Ел.Ел. Сi."</t>
  </si>
  <si>
    <t>телекомунікаційні послуги</t>
  </si>
  <si>
    <t>рекламні послуги за просування фонду</t>
  </si>
  <si>
    <t>вода в офіс для співробітників</t>
  </si>
  <si>
    <t>банківські послуги (приват)</t>
  </si>
  <si>
    <t>консультаційні послуги правового характеру</t>
  </si>
  <si>
    <t>ТОВ "СК "ЛIМIТ"</t>
  </si>
  <si>
    <t>оновлення бухгалтерської програми Me.Doc</t>
  </si>
  <si>
    <t>послуги охорони</t>
  </si>
  <si>
    <t>оплата за користування програмним забезпеченням (ФОНЕТ)</t>
  </si>
  <si>
    <t>супроводження iнформацiйних ресурсiв у соц. мережах</t>
  </si>
  <si>
    <t>інтернет-послуги</t>
  </si>
  <si>
    <t>банківська комісія за продаж валюти</t>
  </si>
  <si>
    <t>пiдвищення органiзацiйної ефективностi</t>
  </si>
  <si>
    <t xml:space="preserve">за навчання Тищенко А. </t>
  </si>
  <si>
    <t>банківська комісія (ОТП)</t>
  </si>
  <si>
    <t>Integration-Kulturzentrum e. V. im Kreis Mettmann (грант)</t>
  </si>
  <si>
    <t>липень</t>
  </si>
  <si>
    <t xml:space="preserve">Збір за навчання Тищенко А. </t>
  </si>
  <si>
    <t>Повний портфель</t>
  </si>
  <si>
    <t>ТОВ "Аккаунтiнг Хаб"</t>
  </si>
  <si>
    <t>ТОВ "Проспектс  Україна"</t>
  </si>
  <si>
    <t>ТОВ "КВС - УКРАЇНА"</t>
  </si>
  <si>
    <t>АТ "АЛЬФА-БАНК"</t>
  </si>
  <si>
    <t>папір для офісу</t>
  </si>
  <si>
    <t>ТОВ "Сандора"</t>
  </si>
  <si>
    <t>Німецький проєкт</t>
  </si>
  <si>
    <t>серпень</t>
  </si>
  <si>
    <t>ТОВ "БIОДЖЕН ТЕК"</t>
  </si>
  <si>
    <t>ТОВ "АРЦІНГЕР БОНДАРЄВ ШКЛЯР ТА ПАРТНЕРИ"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</si>
</sst>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b/>
      <sz val="11"/>
      <color theme="1" tint="0.499984740745262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2" borderId="0" xfId="0" applyFill="1"/>
    <xf numFmtId="10" fontId="1" fillId="0" borderId="0" xfId="0" applyNumberFormat="1" applyFont="1"/>
    <xf numFmtId="10" fontId="0" fillId="2" borderId="0" xfId="0" applyNumberForma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wrapText="1" indent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/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14" fontId="0" fillId="0" borderId="0" xfId="0" applyNumberFormat="1" applyFont="1" applyFill="1"/>
    <xf numFmtId="10" fontId="0" fillId="0" borderId="0" xfId="0" applyNumberFormat="1" applyFont="1" applyFill="1"/>
    <xf numFmtId="2" fontId="0" fillId="0" borderId="0" xfId="0" applyNumberFormat="1"/>
    <xf numFmtId="2" fontId="2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0" fontId="2" fillId="0" borderId="0" xfId="0" applyNumberFormat="1" applyFont="1"/>
    <xf numFmtId="0" fontId="2" fillId="0" borderId="0" xfId="0" applyFont="1" applyAlignment="1">
      <alignment horizontal="left" vertical="center"/>
    </xf>
    <xf numFmtId="2" fontId="4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 indent="2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wrapText="1"/>
    </xf>
    <xf numFmtId="2" fontId="2" fillId="2" borderId="0" xfId="0" applyNumberFormat="1" applyFont="1" applyFill="1"/>
    <xf numFmtId="2" fontId="2" fillId="0" borderId="0" xfId="0" applyNumberFormat="1" applyFont="1" applyFill="1"/>
    <xf numFmtId="164" fontId="2" fillId="2" borderId="0" xfId="0" applyNumberFormat="1" applyFont="1" applyFill="1"/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0" fillId="4" borderId="0" xfId="0" applyNumberFormat="1" applyFill="1"/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2" borderId="0" xfId="0" applyNumberFormat="1" applyFont="1" applyFill="1" applyAlignment="1">
      <alignment wrapText="1"/>
    </xf>
    <xf numFmtId="49" fontId="2" fillId="5" borderId="0" xfId="0" applyNumberFormat="1" applyFont="1" applyFill="1"/>
    <xf numFmtId="0" fontId="2" fillId="5" borderId="0" xfId="0" applyFont="1" applyFill="1" applyAlignment="1">
      <alignment wrapText="1"/>
    </xf>
    <xf numFmtId="2" fontId="2" fillId="5" borderId="0" xfId="0" applyNumberFormat="1" applyFont="1" applyFill="1"/>
    <xf numFmtId="49" fontId="2" fillId="6" borderId="0" xfId="0" applyNumberFormat="1" applyFont="1" applyFill="1"/>
    <xf numFmtId="0" fontId="2" fillId="6" borderId="0" xfId="0" applyFont="1" applyFill="1" applyAlignment="1">
      <alignment wrapText="1"/>
    </xf>
    <xf numFmtId="2" fontId="2" fillId="6" borderId="0" xfId="0" applyNumberFormat="1" applyFont="1" applyFill="1"/>
    <xf numFmtId="49" fontId="2" fillId="7" borderId="0" xfId="0" applyNumberFormat="1" applyFont="1" applyFill="1"/>
    <xf numFmtId="0" fontId="2" fillId="7" borderId="0" xfId="0" applyFont="1" applyFill="1" applyAlignment="1">
      <alignment wrapText="1"/>
    </xf>
    <xf numFmtId="2" fontId="2" fillId="7" borderId="0" xfId="0" applyNumberFormat="1" applyFont="1" applyFill="1"/>
    <xf numFmtId="0" fontId="2" fillId="7" borderId="0" xfId="0" applyFont="1" applyFill="1" applyAlignment="1">
      <alignment horizontal="left" wrapText="1"/>
    </xf>
    <xf numFmtId="49" fontId="6" fillId="5" borderId="0" xfId="0" applyNumberFormat="1" applyFont="1" applyFill="1"/>
    <xf numFmtId="0" fontId="6" fillId="5" borderId="0" xfId="0" applyFont="1" applyFill="1" applyAlignment="1">
      <alignment horizontal="left" wrapText="1"/>
    </xf>
    <xf numFmtId="2" fontId="6" fillId="5" borderId="0" xfId="0" applyNumberFormat="1" applyFont="1" applyFill="1"/>
    <xf numFmtId="2" fontId="4" fillId="6" borderId="0" xfId="0" applyNumberFormat="1" applyFont="1" applyFill="1"/>
    <xf numFmtId="2" fontId="4" fillId="5" borderId="0" xfId="0" applyNumberFormat="1" applyFont="1" applyFill="1"/>
    <xf numFmtId="2" fontId="4" fillId="7" borderId="0" xfId="0" applyNumberFormat="1" applyFont="1" applyFill="1"/>
    <xf numFmtId="2" fontId="4" fillId="7" borderId="0" xfId="0" applyNumberFormat="1" applyFont="1" applyFill="1" applyAlignment="1"/>
    <xf numFmtId="2" fontId="4" fillId="5" borderId="0" xfId="0" applyNumberFormat="1" applyFont="1" applyFill="1" applyAlignment="1"/>
    <xf numFmtId="2" fontId="0" fillId="0" borderId="0" xfId="0" applyNumberFormat="1" applyAlignment="1"/>
    <xf numFmtId="0" fontId="5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0" xfId="0" applyFont="1" applyFill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wrapText="1"/>
    </xf>
    <xf numFmtId="2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Fill="1" applyAlignment="1">
      <alignment horizontal="right" vertical="center" wrapText="1"/>
    </xf>
    <xf numFmtId="2" fontId="0" fillId="0" borderId="0" xfId="0" applyNumberFormat="1" applyFont="1" applyAlignment="1">
      <alignment horizontal="right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 wrapText="1"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Alignment="1">
      <alignment vertical="center"/>
    </xf>
    <xf numFmtId="2" fontId="6" fillId="2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right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righ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8" borderId="0" xfId="0" applyFill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2" fontId="9" fillId="2" borderId="0" xfId="0" applyNumberFormat="1" applyFont="1" applyFill="1"/>
    <xf numFmtId="2" fontId="10" fillId="0" borderId="0" xfId="0" applyNumberFormat="1" applyFont="1" applyAlignment="1">
      <alignment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998BE-4DEA-4E56-850D-02825EF68363}">
  <dimension ref="A1:Q67"/>
  <sheetViews>
    <sheetView topLeftCell="A51" workbookViewId="0">
      <selection activeCell="E8" sqref="E8"/>
    </sheetView>
  </sheetViews>
  <sheetFormatPr defaultColWidth="9.140625" defaultRowHeight="15" x14ac:dyDescent="0.25"/>
  <cols>
    <col min="1" max="1" width="11.85546875" style="25" customWidth="1"/>
    <col min="2" max="2" width="18.85546875" style="25" customWidth="1"/>
    <col min="3" max="3" width="10.85546875" style="25" customWidth="1"/>
    <col min="4" max="4" width="16" style="25" customWidth="1"/>
    <col min="5" max="5" width="23.42578125" style="25" customWidth="1"/>
    <col min="6" max="6" width="13.42578125" style="25" customWidth="1"/>
    <col min="7" max="7" width="18" style="25" customWidth="1"/>
    <col min="8" max="8" width="12.42578125" style="25" customWidth="1"/>
    <col min="9" max="9" width="10.5703125" style="25" customWidth="1"/>
    <col min="10" max="10" width="12.7109375" style="25" customWidth="1"/>
    <col min="11" max="11" width="11.5703125" style="25" customWidth="1"/>
    <col min="12" max="12" width="12" style="25" customWidth="1"/>
    <col min="13" max="13" width="10" style="25" customWidth="1"/>
    <col min="14" max="14" width="11.5703125" style="25" customWidth="1"/>
    <col min="15" max="15" width="17.7109375" style="25" customWidth="1"/>
    <col min="16" max="16" width="12.140625" style="25" customWidth="1"/>
    <col min="17" max="17" width="17" style="25" customWidth="1"/>
    <col min="18" max="16384" width="9.140625" style="25"/>
  </cols>
  <sheetData>
    <row r="1" spans="1:17" s="16" customFormat="1" ht="75" x14ac:dyDescent="0.25">
      <c r="A1" s="20"/>
      <c r="B1" s="122" t="s">
        <v>42</v>
      </c>
      <c r="C1" s="122"/>
      <c r="D1" s="21" t="s">
        <v>66</v>
      </c>
      <c r="E1" s="21" t="s">
        <v>127</v>
      </c>
      <c r="F1" s="104" t="s">
        <v>128</v>
      </c>
      <c r="G1" s="21" t="s">
        <v>45</v>
      </c>
      <c r="H1" s="122" t="s">
        <v>47</v>
      </c>
      <c r="I1" s="122"/>
      <c r="J1" s="122"/>
      <c r="K1" s="122"/>
      <c r="L1" s="122"/>
      <c r="M1" s="122"/>
      <c r="N1" s="122"/>
      <c r="O1" s="101" t="s">
        <v>49</v>
      </c>
      <c r="P1" s="40" t="s">
        <v>120</v>
      </c>
      <c r="Q1" s="20"/>
    </row>
    <row r="2" spans="1:17" s="87" customFormat="1" ht="30" x14ac:dyDescent="0.25">
      <c r="A2" s="63" t="s">
        <v>1</v>
      </c>
      <c r="B2" s="63" t="s">
        <v>0</v>
      </c>
      <c r="C2" s="63" t="s">
        <v>72</v>
      </c>
      <c r="D2" s="63" t="s">
        <v>72</v>
      </c>
      <c r="E2" s="63" t="s">
        <v>72</v>
      </c>
      <c r="F2" s="104" t="s">
        <v>72</v>
      </c>
      <c r="G2" s="63" t="s">
        <v>72</v>
      </c>
      <c r="H2" s="63" t="s">
        <v>13</v>
      </c>
      <c r="I2" s="63" t="s">
        <v>2</v>
      </c>
      <c r="J2" s="63" t="s">
        <v>10</v>
      </c>
      <c r="K2" s="63" t="s">
        <v>4</v>
      </c>
      <c r="L2" s="63" t="s">
        <v>6</v>
      </c>
      <c r="M2" s="63" t="s">
        <v>7</v>
      </c>
      <c r="N2" s="63" t="s">
        <v>9</v>
      </c>
      <c r="O2" s="101" t="s">
        <v>46</v>
      </c>
      <c r="P2" s="63" t="s">
        <v>46</v>
      </c>
      <c r="Q2" s="63" t="s">
        <v>51</v>
      </c>
    </row>
    <row r="3" spans="1:17" ht="45" x14ac:dyDescent="0.25">
      <c r="A3" s="23">
        <v>44200</v>
      </c>
      <c r="B3" s="24" t="s">
        <v>81</v>
      </c>
      <c r="C3" s="93">
        <v>10000</v>
      </c>
      <c r="D3" s="93">
        <v>6206.5</v>
      </c>
      <c r="E3" s="93"/>
      <c r="F3" s="105">
        <f>SUM(C3:E3)</f>
        <v>16206.5</v>
      </c>
      <c r="G3" s="93">
        <v>202.38</v>
      </c>
      <c r="H3" s="93">
        <v>7070</v>
      </c>
      <c r="I3" s="93"/>
      <c r="J3" s="93"/>
      <c r="K3" s="93"/>
      <c r="L3" s="93"/>
      <c r="M3" s="93"/>
      <c r="N3" s="93"/>
      <c r="O3" s="102">
        <f>SUM(H3:N3)</f>
        <v>7070</v>
      </c>
      <c r="P3" s="93">
        <v>669</v>
      </c>
      <c r="Q3" s="24" t="s">
        <v>50</v>
      </c>
    </row>
    <row r="4" spans="1:17" ht="30" x14ac:dyDescent="0.25">
      <c r="A4" s="24"/>
      <c r="B4" s="17" t="s">
        <v>14</v>
      </c>
      <c r="C4" s="93">
        <v>9265.2000000000007</v>
      </c>
      <c r="D4" s="93"/>
      <c r="E4" s="93"/>
      <c r="F4" s="105">
        <f t="shared" ref="F4:F63" si="0">SUM(C4:E4)</f>
        <v>9265.2000000000007</v>
      </c>
      <c r="G4" s="93"/>
      <c r="H4" s="93">
        <v>7420</v>
      </c>
      <c r="I4" s="93"/>
      <c r="J4" s="93"/>
      <c r="K4" s="93"/>
      <c r="L4" s="93"/>
      <c r="M4" s="93"/>
      <c r="N4" s="93"/>
      <c r="O4" s="102">
        <f t="shared" ref="O4:O63" si="1">SUM(H4:N4)</f>
        <v>7420</v>
      </c>
      <c r="P4" s="93">
        <v>28192.6</v>
      </c>
      <c r="Q4" s="24" t="s">
        <v>52</v>
      </c>
    </row>
    <row r="5" spans="1:17" x14ac:dyDescent="0.25">
      <c r="A5" s="24"/>
      <c r="B5" s="24"/>
      <c r="C5" s="93"/>
      <c r="D5" s="94">
        <v>3000</v>
      </c>
      <c r="E5" s="93"/>
      <c r="F5" s="105">
        <f t="shared" si="0"/>
        <v>3000</v>
      </c>
      <c r="G5" s="93"/>
      <c r="H5" s="93">
        <v>8460</v>
      </c>
      <c r="I5" s="93"/>
      <c r="J5" s="93"/>
      <c r="K5" s="93"/>
      <c r="L5" s="93"/>
      <c r="M5" s="93"/>
      <c r="N5" s="93"/>
      <c r="O5" s="102">
        <f t="shared" si="1"/>
        <v>8460</v>
      </c>
      <c r="P5" s="93">
        <v>527</v>
      </c>
      <c r="Q5" s="24" t="s">
        <v>53</v>
      </c>
    </row>
    <row r="6" spans="1:17" ht="30" x14ac:dyDescent="0.25">
      <c r="A6" s="24"/>
      <c r="B6" s="24"/>
      <c r="C6" s="93"/>
      <c r="D6" s="93"/>
      <c r="E6" s="93"/>
      <c r="F6" s="105">
        <f t="shared" si="0"/>
        <v>0</v>
      </c>
      <c r="G6" s="93"/>
      <c r="H6" s="93">
        <v>9913.4</v>
      </c>
      <c r="I6" s="93"/>
      <c r="J6" s="93"/>
      <c r="K6" s="93"/>
      <c r="L6" s="93"/>
      <c r="M6" s="93"/>
      <c r="N6" s="93"/>
      <c r="O6" s="102">
        <f t="shared" si="1"/>
        <v>9913.4</v>
      </c>
      <c r="P6" s="93">
        <v>660</v>
      </c>
      <c r="Q6" s="24" t="s">
        <v>54</v>
      </c>
    </row>
    <row r="7" spans="1:17" ht="45" x14ac:dyDescent="0.25">
      <c r="A7" s="24"/>
      <c r="B7" s="24"/>
      <c r="C7" s="93"/>
      <c r="D7" s="93"/>
      <c r="E7" s="93"/>
      <c r="F7" s="105">
        <f t="shared" si="0"/>
        <v>0</v>
      </c>
      <c r="G7" s="93"/>
      <c r="H7" s="93">
        <v>11300</v>
      </c>
      <c r="I7" s="93"/>
      <c r="J7" s="93"/>
      <c r="K7" s="93"/>
      <c r="L7" s="93"/>
      <c r="M7" s="93"/>
      <c r="N7" s="93"/>
      <c r="O7" s="102">
        <f t="shared" si="1"/>
        <v>11300</v>
      </c>
      <c r="P7" s="93">
        <v>4050</v>
      </c>
      <c r="Q7" s="24" t="s">
        <v>55</v>
      </c>
    </row>
    <row r="8" spans="1:17" ht="45" x14ac:dyDescent="0.25">
      <c r="A8" s="24"/>
      <c r="B8" s="24"/>
      <c r="C8" s="93"/>
      <c r="D8" s="93"/>
      <c r="E8" s="93"/>
      <c r="F8" s="105">
        <f t="shared" si="0"/>
        <v>0</v>
      </c>
      <c r="G8" s="93"/>
      <c r="H8" s="93">
        <v>12020</v>
      </c>
      <c r="I8" s="93"/>
      <c r="J8" s="93"/>
      <c r="K8" s="93"/>
      <c r="L8" s="93"/>
      <c r="M8" s="93"/>
      <c r="N8" s="93"/>
      <c r="O8" s="102">
        <f t="shared" si="1"/>
        <v>12020</v>
      </c>
      <c r="P8" s="93">
        <v>20000</v>
      </c>
      <c r="Q8" s="24" t="s">
        <v>56</v>
      </c>
    </row>
    <row r="9" spans="1:17" ht="30" x14ac:dyDescent="0.25">
      <c r="A9" s="26"/>
      <c r="B9" s="26"/>
      <c r="C9" s="95"/>
      <c r="D9" s="95"/>
      <c r="E9" s="95"/>
      <c r="F9" s="105">
        <f t="shared" si="0"/>
        <v>0</v>
      </c>
      <c r="G9" s="95"/>
      <c r="H9" s="95">
        <v>13520</v>
      </c>
      <c r="I9" s="95"/>
      <c r="J9" s="95"/>
      <c r="K9" s="95"/>
      <c r="L9" s="95"/>
      <c r="M9" s="95"/>
      <c r="N9" s="95"/>
      <c r="O9" s="102">
        <f t="shared" si="1"/>
        <v>13520</v>
      </c>
      <c r="P9" s="95">
        <v>94420</v>
      </c>
      <c r="Q9" s="26" t="s">
        <v>57</v>
      </c>
    </row>
    <row r="10" spans="1:17" x14ac:dyDescent="0.25">
      <c r="A10" s="26"/>
      <c r="B10" s="26"/>
      <c r="C10" s="95"/>
      <c r="D10" s="95"/>
      <c r="E10" s="95"/>
      <c r="F10" s="105">
        <f t="shared" si="0"/>
        <v>0</v>
      </c>
      <c r="G10" s="95"/>
      <c r="H10" s="95">
        <v>14110</v>
      </c>
      <c r="I10" s="95"/>
      <c r="J10" s="95"/>
      <c r="K10" s="95"/>
      <c r="L10" s="95"/>
      <c r="M10" s="95"/>
      <c r="N10" s="95"/>
      <c r="O10" s="102">
        <f t="shared" si="1"/>
        <v>14110</v>
      </c>
      <c r="P10" s="96"/>
      <c r="Q10" s="26"/>
    </row>
    <row r="11" spans="1:17" x14ac:dyDescent="0.25">
      <c r="A11" s="26"/>
      <c r="B11" s="26"/>
      <c r="C11" s="95"/>
      <c r="D11" s="95"/>
      <c r="E11" s="95"/>
      <c r="F11" s="105">
        <f t="shared" si="0"/>
        <v>0</v>
      </c>
      <c r="G11" s="95"/>
      <c r="H11" s="95">
        <v>15150</v>
      </c>
      <c r="I11" s="95"/>
      <c r="J11" s="95"/>
      <c r="K11" s="95"/>
      <c r="L11" s="95"/>
      <c r="M11" s="95"/>
      <c r="N11" s="95"/>
      <c r="O11" s="102">
        <f t="shared" si="1"/>
        <v>15150</v>
      </c>
      <c r="P11" s="95"/>
      <c r="Q11" s="26"/>
    </row>
    <row r="12" spans="1:17" x14ac:dyDescent="0.25">
      <c r="A12" s="26"/>
      <c r="B12" s="26"/>
      <c r="C12" s="95"/>
      <c r="D12" s="95"/>
      <c r="E12" s="95"/>
      <c r="F12" s="105">
        <f t="shared" si="0"/>
        <v>0</v>
      </c>
      <c r="G12" s="95"/>
      <c r="H12" s="95">
        <v>17250</v>
      </c>
      <c r="I12" s="95"/>
      <c r="J12" s="95"/>
      <c r="K12" s="95"/>
      <c r="L12" s="95"/>
      <c r="M12" s="95"/>
      <c r="N12" s="95"/>
      <c r="O12" s="102">
        <f t="shared" si="1"/>
        <v>17250</v>
      </c>
      <c r="P12" s="95"/>
      <c r="Q12" s="26"/>
    </row>
    <row r="13" spans="1:17" x14ac:dyDescent="0.25">
      <c r="A13" s="26"/>
      <c r="B13" s="26"/>
      <c r="C13" s="95"/>
      <c r="D13" s="95"/>
      <c r="E13" s="95"/>
      <c r="F13" s="105">
        <f t="shared" si="0"/>
        <v>0</v>
      </c>
      <c r="G13" s="95"/>
      <c r="H13" s="95">
        <v>17600</v>
      </c>
      <c r="I13" s="95"/>
      <c r="J13" s="95"/>
      <c r="K13" s="95"/>
      <c r="L13" s="95"/>
      <c r="M13" s="95"/>
      <c r="N13" s="95"/>
      <c r="O13" s="102">
        <f t="shared" si="1"/>
        <v>17600</v>
      </c>
      <c r="P13" s="95"/>
      <c r="Q13" s="26"/>
    </row>
    <row r="14" spans="1:17" x14ac:dyDescent="0.25">
      <c r="A14" s="26"/>
      <c r="B14" s="26"/>
      <c r="C14" s="95"/>
      <c r="D14" s="95"/>
      <c r="E14" s="95"/>
      <c r="F14" s="105">
        <f t="shared" si="0"/>
        <v>0</v>
      </c>
      <c r="G14" s="95"/>
      <c r="H14" s="95">
        <v>17930</v>
      </c>
      <c r="I14" s="95"/>
      <c r="J14" s="95"/>
      <c r="K14" s="95"/>
      <c r="L14" s="95"/>
      <c r="M14" s="95"/>
      <c r="N14" s="95"/>
      <c r="O14" s="102">
        <f t="shared" si="1"/>
        <v>17930</v>
      </c>
      <c r="P14" s="95"/>
      <c r="Q14" s="26"/>
    </row>
    <row r="15" spans="1:17" x14ac:dyDescent="0.25">
      <c r="A15" s="26"/>
      <c r="B15" s="26"/>
      <c r="C15" s="95"/>
      <c r="D15" s="95"/>
      <c r="E15" s="95"/>
      <c r="F15" s="105">
        <f t="shared" si="0"/>
        <v>0</v>
      </c>
      <c r="G15" s="95"/>
      <c r="H15" s="95">
        <v>19750</v>
      </c>
      <c r="I15" s="95"/>
      <c r="J15" s="95"/>
      <c r="K15" s="95"/>
      <c r="L15" s="95"/>
      <c r="M15" s="95"/>
      <c r="N15" s="95"/>
      <c r="O15" s="102">
        <f t="shared" si="1"/>
        <v>19750</v>
      </c>
      <c r="P15" s="95"/>
      <c r="Q15" s="26"/>
    </row>
    <row r="16" spans="1:17" x14ac:dyDescent="0.25">
      <c r="A16" s="26"/>
      <c r="B16" s="26"/>
      <c r="C16" s="95"/>
      <c r="D16" s="95"/>
      <c r="E16" s="95"/>
      <c r="F16" s="105">
        <f t="shared" si="0"/>
        <v>0</v>
      </c>
      <c r="G16" s="95"/>
      <c r="H16" s="95">
        <v>21670</v>
      </c>
      <c r="I16" s="95"/>
      <c r="J16" s="95"/>
      <c r="K16" s="95"/>
      <c r="L16" s="95"/>
      <c r="M16" s="95"/>
      <c r="N16" s="95"/>
      <c r="O16" s="102">
        <f t="shared" si="1"/>
        <v>21670</v>
      </c>
      <c r="P16" s="95"/>
      <c r="Q16" s="26"/>
    </row>
    <row r="17" spans="1:17" x14ac:dyDescent="0.25">
      <c r="A17" s="26"/>
      <c r="B17" s="26"/>
      <c r="C17" s="95"/>
      <c r="D17" s="95"/>
      <c r="E17" s="95"/>
      <c r="F17" s="105">
        <f t="shared" si="0"/>
        <v>0</v>
      </c>
      <c r="G17" s="95"/>
      <c r="H17" s="95">
        <v>8420</v>
      </c>
      <c r="I17" s="95"/>
      <c r="J17" s="95"/>
      <c r="K17" s="95"/>
      <c r="L17" s="95"/>
      <c r="M17" s="95"/>
      <c r="N17" s="95"/>
      <c r="O17" s="102">
        <f t="shared" si="1"/>
        <v>8420</v>
      </c>
      <c r="P17" s="95"/>
      <c r="Q17" s="26"/>
    </row>
    <row r="18" spans="1:17" x14ac:dyDescent="0.25">
      <c r="A18" s="26"/>
      <c r="B18" s="26"/>
      <c r="C18" s="95"/>
      <c r="D18" s="95"/>
      <c r="E18" s="95"/>
      <c r="F18" s="105">
        <f t="shared" si="0"/>
        <v>0</v>
      </c>
      <c r="G18" s="95"/>
      <c r="H18" s="95">
        <v>16283</v>
      </c>
      <c r="I18" s="95"/>
      <c r="J18" s="95"/>
      <c r="K18" s="95"/>
      <c r="L18" s="95"/>
      <c r="M18" s="95"/>
      <c r="N18" s="95"/>
      <c r="O18" s="102">
        <f t="shared" si="1"/>
        <v>16283</v>
      </c>
      <c r="P18" s="95"/>
      <c r="Q18" s="26"/>
    </row>
    <row r="19" spans="1:17" x14ac:dyDescent="0.25">
      <c r="A19" s="26"/>
      <c r="B19" s="26"/>
      <c r="C19" s="95"/>
      <c r="D19" s="95"/>
      <c r="E19" s="95"/>
      <c r="F19" s="105">
        <f t="shared" si="0"/>
        <v>0</v>
      </c>
      <c r="G19" s="95"/>
      <c r="H19" s="95">
        <v>16680</v>
      </c>
      <c r="I19" s="95"/>
      <c r="J19" s="95"/>
      <c r="K19" s="95"/>
      <c r="L19" s="95"/>
      <c r="M19" s="95"/>
      <c r="N19" s="95"/>
      <c r="O19" s="102">
        <f t="shared" si="1"/>
        <v>16680</v>
      </c>
      <c r="P19" s="95"/>
      <c r="Q19" s="26"/>
    </row>
    <row r="20" spans="1:17" x14ac:dyDescent="0.25">
      <c r="A20" s="27">
        <v>44201</v>
      </c>
      <c r="B20" s="26"/>
      <c r="C20" s="95"/>
      <c r="D20" s="95">
        <v>10297.5</v>
      </c>
      <c r="E20" s="95"/>
      <c r="F20" s="105">
        <f t="shared" si="0"/>
        <v>10297.5</v>
      </c>
      <c r="G20" s="95">
        <v>50.6</v>
      </c>
      <c r="H20" s="95"/>
      <c r="I20" s="95"/>
      <c r="J20" s="95"/>
      <c r="K20" s="95"/>
      <c r="L20" s="95"/>
      <c r="M20" s="95"/>
      <c r="N20" s="95"/>
      <c r="O20" s="102">
        <f t="shared" si="1"/>
        <v>0</v>
      </c>
      <c r="P20" s="95"/>
      <c r="Q20" s="26"/>
    </row>
    <row r="21" spans="1:17" x14ac:dyDescent="0.25">
      <c r="A21" s="28">
        <v>44202</v>
      </c>
      <c r="B21" s="29" t="s">
        <v>15</v>
      </c>
      <c r="C21" s="97">
        <v>47020.55</v>
      </c>
      <c r="D21" s="97">
        <v>14249.5</v>
      </c>
      <c r="E21" s="97"/>
      <c r="F21" s="105">
        <f t="shared" si="0"/>
        <v>61270.05</v>
      </c>
      <c r="G21" s="97">
        <v>50.32</v>
      </c>
      <c r="H21" s="97">
        <v>6600</v>
      </c>
      <c r="I21" s="97"/>
      <c r="J21" s="97"/>
      <c r="K21" s="97"/>
      <c r="L21" s="97">
        <v>14130</v>
      </c>
      <c r="M21" s="97"/>
      <c r="N21" s="97"/>
      <c r="O21" s="102">
        <f t="shared" si="1"/>
        <v>20730</v>
      </c>
      <c r="P21" s="97"/>
      <c r="Q21" s="29"/>
    </row>
    <row r="22" spans="1:17" x14ac:dyDescent="0.25">
      <c r="A22" s="29"/>
      <c r="B22" s="29"/>
      <c r="C22" s="97"/>
      <c r="D22" s="97">
        <v>3000</v>
      </c>
      <c r="E22" s="97"/>
      <c r="F22" s="105">
        <f t="shared" si="0"/>
        <v>3000</v>
      </c>
      <c r="G22" s="97"/>
      <c r="H22" s="97"/>
      <c r="I22" s="97"/>
      <c r="J22" s="97"/>
      <c r="K22" s="97"/>
      <c r="L22" s="97">
        <v>16550</v>
      </c>
      <c r="M22" s="97"/>
      <c r="N22" s="97"/>
      <c r="O22" s="102">
        <f t="shared" si="1"/>
        <v>16550</v>
      </c>
      <c r="P22" s="97"/>
      <c r="Q22" s="29"/>
    </row>
    <row r="23" spans="1:17" x14ac:dyDescent="0.25">
      <c r="A23" s="29"/>
      <c r="B23" s="29"/>
      <c r="C23" s="97"/>
      <c r="D23" s="97"/>
      <c r="E23" s="97"/>
      <c r="F23" s="105">
        <f t="shared" si="0"/>
        <v>0</v>
      </c>
      <c r="G23" s="97"/>
      <c r="H23" s="97"/>
      <c r="I23" s="97"/>
      <c r="J23" s="97"/>
      <c r="K23" s="97"/>
      <c r="L23" s="97">
        <v>17212</v>
      </c>
      <c r="M23" s="97"/>
      <c r="N23" s="97"/>
      <c r="O23" s="102">
        <f t="shared" si="1"/>
        <v>17212</v>
      </c>
      <c r="P23" s="97"/>
      <c r="Q23" s="29"/>
    </row>
    <row r="24" spans="1:17" x14ac:dyDescent="0.25">
      <c r="A24" s="29"/>
      <c r="B24" s="29"/>
      <c r="C24" s="97"/>
      <c r="D24" s="97"/>
      <c r="E24" s="97"/>
      <c r="F24" s="105">
        <f t="shared" si="0"/>
        <v>0</v>
      </c>
      <c r="G24" s="97"/>
      <c r="H24" s="98"/>
      <c r="I24" s="97"/>
      <c r="J24" s="97"/>
      <c r="K24" s="97"/>
      <c r="L24" s="97">
        <v>19300</v>
      </c>
      <c r="M24" s="97"/>
      <c r="N24" s="97"/>
      <c r="O24" s="102">
        <f t="shared" si="1"/>
        <v>19300</v>
      </c>
      <c r="P24" s="97"/>
      <c r="Q24" s="29"/>
    </row>
    <row r="25" spans="1:17" x14ac:dyDescent="0.25">
      <c r="A25" s="29"/>
      <c r="B25" s="29"/>
      <c r="C25" s="97"/>
      <c r="D25" s="97"/>
      <c r="E25" s="97"/>
      <c r="F25" s="105">
        <f t="shared" si="0"/>
        <v>0</v>
      </c>
      <c r="G25" s="97"/>
      <c r="H25" s="98"/>
      <c r="I25" s="97"/>
      <c r="J25" s="97"/>
      <c r="K25" s="97"/>
      <c r="L25" s="97">
        <v>23953</v>
      </c>
      <c r="M25" s="97"/>
      <c r="N25" s="97"/>
      <c r="O25" s="102">
        <f t="shared" si="1"/>
        <v>23953</v>
      </c>
      <c r="P25" s="97"/>
      <c r="Q25" s="29"/>
    </row>
    <row r="26" spans="1:17" x14ac:dyDescent="0.25">
      <c r="A26" s="28">
        <v>44203</v>
      </c>
      <c r="B26" s="29"/>
      <c r="C26" s="97"/>
      <c r="D26" s="97">
        <v>5200.5</v>
      </c>
      <c r="E26" s="97"/>
      <c r="F26" s="105">
        <f t="shared" si="0"/>
        <v>5200.5</v>
      </c>
      <c r="G26" s="97">
        <v>50.31</v>
      </c>
      <c r="H26" s="98"/>
      <c r="I26" s="97"/>
      <c r="J26" s="97"/>
      <c r="K26" s="97"/>
      <c r="L26" s="97"/>
      <c r="M26" s="97"/>
      <c r="N26" s="97"/>
      <c r="O26" s="102">
        <f t="shared" si="1"/>
        <v>0</v>
      </c>
      <c r="P26" s="97"/>
      <c r="Q26" s="29"/>
    </row>
    <row r="27" spans="1:17" x14ac:dyDescent="0.25">
      <c r="A27" s="28">
        <v>44204</v>
      </c>
      <c r="B27" s="29"/>
      <c r="C27" s="97"/>
      <c r="D27" s="97">
        <v>14220</v>
      </c>
      <c r="E27" s="97"/>
      <c r="F27" s="105">
        <f t="shared" si="0"/>
        <v>14220</v>
      </c>
      <c r="G27" s="97">
        <v>50.3</v>
      </c>
      <c r="H27" s="98"/>
      <c r="I27" s="97"/>
      <c r="J27" s="97"/>
      <c r="K27" s="97"/>
      <c r="L27" s="97"/>
      <c r="M27" s="97"/>
      <c r="N27" s="97"/>
      <c r="O27" s="102">
        <f t="shared" si="1"/>
        <v>0</v>
      </c>
      <c r="P27" s="97"/>
      <c r="Q27" s="29"/>
    </row>
    <row r="28" spans="1:17" x14ac:dyDescent="0.25">
      <c r="A28" s="28">
        <v>44205</v>
      </c>
      <c r="B28" s="29"/>
      <c r="C28" s="97"/>
      <c r="D28" s="97">
        <v>1099.5</v>
      </c>
      <c r="E28" s="97"/>
      <c r="F28" s="105">
        <f t="shared" si="0"/>
        <v>1099.5</v>
      </c>
      <c r="G28" s="97">
        <v>50.31</v>
      </c>
      <c r="H28" s="98"/>
      <c r="I28" s="97"/>
      <c r="J28" s="97"/>
      <c r="K28" s="97"/>
      <c r="L28" s="97"/>
      <c r="M28" s="97"/>
      <c r="N28" s="97"/>
      <c r="O28" s="102">
        <f t="shared" si="1"/>
        <v>0</v>
      </c>
      <c r="P28" s="97"/>
      <c r="Q28" s="29"/>
    </row>
    <row r="29" spans="1:17" x14ac:dyDescent="0.25">
      <c r="A29" s="28">
        <v>44206</v>
      </c>
      <c r="B29" s="29"/>
      <c r="C29" s="97"/>
      <c r="D29" s="97">
        <v>1.5</v>
      </c>
      <c r="E29" s="97"/>
      <c r="F29" s="105">
        <f t="shared" si="0"/>
        <v>1.5</v>
      </c>
      <c r="G29" s="97">
        <v>50.32</v>
      </c>
      <c r="H29" s="98">
        <v>11000</v>
      </c>
      <c r="I29" s="97"/>
      <c r="J29" s="97"/>
      <c r="K29" s="97"/>
      <c r="L29" s="97"/>
      <c r="M29" s="97"/>
      <c r="N29" s="97"/>
      <c r="O29" s="102">
        <f t="shared" si="1"/>
        <v>11000</v>
      </c>
      <c r="P29" s="97"/>
      <c r="Q29" s="29"/>
    </row>
    <row r="30" spans="1:17" x14ac:dyDescent="0.25">
      <c r="A30" s="28">
        <v>44207</v>
      </c>
      <c r="B30" s="29"/>
      <c r="C30" s="97"/>
      <c r="D30" s="97">
        <v>5953</v>
      </c>
      <c r="E30" s="97"/>
      <c r="F30" s="105">
        <f t="shared" si="0"/>
        <v>5953</v>
      </c>
      <c r="G30" s="97">
        <v>50.32</v>
      </c>
      <c r="H30" s="98">
        <v>47020</v>
      </c>
      <c r="I30" s="97"/>
      <c r="J30" s="97"/>
      <c r="K30" s="97"/>
      <c r="L30" s="97"/>
      <c r="M30" s="97"/>
      <c r="N30" s="97"/>
      <c r="O30" s="102">
        <f t="shared" si="1"/>
        <v>47020</v>
      </c>
      <c r="P30" s="97"/>
      <c r="Q30" s="29"/>
    </row>
    <row r="31" spans="1:17" x14ac:dyDescent="0.25">
      <c r="A31" s="28">
        <v>44208</v>
      </c>
      <c r="B31" s="29" t="s">
        <v>81</v>
      </c>
      <c r="C31" s="97">
        <v>1000</v>
      </c>
      <c r="D31" s="97"/>
      <c r="E31" s="97"/>
      <c r="F31" s="105">
        <f t="shared" si="0"/>
        <v>1000</v>
      </c>
      <c r="G31" s="97"/>
      <c r="H31" s="98"/>
      <c r="I31" s="97"/>
      <c r="J31" s="97"/>
      <c r="K31" s="97"/>
      <c r="L31" s="97"/>
      <c r="M31" s="97"/>
      <c r="N31" s="97"/>
      <c r="O31" s="102">
        <f t="shared" si="1"/>
        <v>0</v>
      </c>
      <c r="P31" s="97"/>
      <c r="Q31" s="29"/>
    </row>
    <row r="32" spans="1:17" ht="30" x14ac:dyDescent="0.25">
      <c r="A32" s="28">
        <v>44209</v>
      </c>
      <c r="B32" s="42" t="s">
        <v>14</v>
      </c>
      <c r="C32" s="97">
        <v>47515</v>
      </c>
      <c r="D32" s="97">
        <v>9.5</v>
      </c>
      <c r="E32" s="97"/>
      <c r="F32" s="105">
        <f t="shared" si="0"/>
        <v>47524.5</v>
      </c>
      <c r="G32" s="97">
        <v>50.27</v>
      </c>
      <c r="H32" s="97">
        <v>3770</v>
      </c>
      <c r="I32" s="97"/>
      <c r="J32" s="97"/>
      <c r="K32" s="97"/>
      <c r="L32" s="97"/>
      <c r="M32" s="97"/>
      <c r="N32" s="97"/>
      <c r="O32" s="102">
        <f t="shared" si="1"/>
        <v>3770</v>
      </c>
      <c r="P32" s="97"/>
      <c r="Q32" s="29"/>
    </row>
    <row r="33" spans="1:17" ht="30" x14ac:dyDescent="0.25">
      <c r="A33" s="29"/>
      <c r="B33" s="29" t="s">
        <v>82</v>
      </c>
      <c r="C33" s="97">
        <v>2000</v>
      </c>
      <c r="D33" s="97"/>
      <c r="E33" s="97"/>
      <c r="F33" s="105">
        <f t="shared" si="0"/>
        <v>2000</v>
      </c>
      <c r="G33" s="97"/>
      <c r="H33" s="97">
        <v>18600</v>
      </c>
      <c r="I33" s="97"/>
      <c r="J33" s="97"/>
      <c r="K33" s="97"/>
      <c r="L33" s="97"/>
      <c r="M33" s="97"/>
      <c r="N33" s="97"/>
      <c r="O33" s="102">
        <f t="shared" si="1"/>
        <v>18600</v>
      </c>
      <c r="P33" s="97"/>
      <c r="Q33" s="29"/>
    </row>
    <row r="34" spans="1:17" x14ac:dyDescent="0.25">
      <c r="A34" s="29"/>
      <c r="B34" s="29"/>
      <c r="C34" s="97"/>
      <c r="D34" s="97"/>
      <c r="E34" s="97"/>
      <c r="F34" s="105">
        <f t="shared" si="0"/>
        <v>0</v>
      </c>
      <c r="G34" s="97"/>
      <c r="H34" s="97">
        <v>23465</v>
      </c>
      <c r="I34" s="97"/>
      <c r="J34" s="97"/>
      <c r="K34" s="97"/>
      <c r="L34" s="97"/>
      <c r="M34" s="97"/>
      <c r="N34" s="97"/>
      <c r="O34" s="102">
        <f t="shared" si="1"/>
        <v>23465</v>
      </c>
      <c r="P34" s="97"/>
      <c r="Q34" s="29"/>
    </row>
    <row r="35" spans="1:17" x14ac:dyDescent="0.25">
      <c r="A35" s="29"/>
      <c r="B35" s="29"/>
      <c r="C35" s="97"/>
      <c r="D35" s="97"/>
      <c r="E35" s="97"/>
      <c r="F35" s="105">
        <f t="shared" si="0"/>
        <v>0</v>
      </c>
      <c r="G35" s="97"/>
      <c r="H35" s="97">
        <v>47000</v>
      </c>
      <c r="I35" s="97"/>
      <c r="J35" s="97"/>
      <c r="K35" s="97"/>
      <c r="L35" s="97"/>
      <c r="M35" s="97"/>
      <c r="N35" s="97"/>
      <c r="O35" s="102">
        <f t="shared" si="1"/>
        <v>47000</v>
      </c>
      <c r="P35" s="97"/>
      <c r="Q35" s="29"/>
    </row>
    <row r="36" spans="1:17" x14ac:dyDescent="0.25">
      <c r="A36" s="28">
        <v>44210</v>
      </c>
      <c r="B36" s="29"/>
      <c r="C36" s="97"/>
      <c r="D36" s="97">
        <v>7174</v>
      </c>
      <c r="E36" s="97"/>
      <c r="F36" s="105">
        <f t="shared" si="0"/>
        <v>7174</v>
      </c>
      <c r="G36" s="97">
        <v>50.28</v>
      </c>
      <c r="H36" s="97"/>
      <c r="I36" s="97"/>
      <c r="J36" s="97"/>
      <c r="K36" s="97"/>
      <c r="L36" s="97"/>
      <c r="M36" s="97"/>
      <c r="N36" s="97"/>
      <c r="O36" s="102">
        <f t="shared" si="1"/>
        <v>0</v>
      </c>
      <c r="P36" s="97"/>
      <c r="Q36" s="29"/>
    </row>
    <row r="37" spans="1:17" x14ac:dyDescent="0.25">
      <c r="A37" s="28">
        <v>44211</v>
      </c>
      <c r="B37" s="29"/>
      <c r="C37" s="97"/>
      <c r="D37" s="97">
        <v>1388</v>
      </c>
      <c r="E37" s="97"/>
      <c r="F37" s="105">
        <f t="shared" si="0"/>
        <v>1388</v>
      </c>
      <c r="G37" s="97">
        <v>50.28</v>
      </c>
      <c r="H37" s="97">
        <v>22400</v>
      </c>
      <c r="I37" s="97"/>
      <c r="J37" s="97"/>
      <c r="K37" s="97"/>
      <c r="L37" s="97"/>
      <c r="M37" s="97"/>
      <c r="N37" s="97"/>
      <c r="O37" s="102">
        <f t="shared" si="1"/>
        <v>22400</v>
      </c>
      <c r="P37" s="97"/>
      <c r="Q37" s="29"/>
    </row>
    <row r="38" spans="1:17" x14ac:dyDescent="0.25">
      <c r="A38" s="28"/>
      <c r="B38" s="29"/>
      <c r="C38" s="97"/>
      <c r="D38" s="97">
        <v>1584.39</v>
      </c>
      <c r="E38" s="97"/>
      <c r="F38" s="105">
        <f t="shared" si="0"/>
        <v>1584.39</v>
      </c>
      <c r="G38" s="97"/>
      <c r="H38" s="97"/>
      <c r="I38" s="97"/>
      <c r="J38" s="97"/>
      <c r="K38" s="97"/>
      <c r="L38" s="97"/>
      <c r="M38" s="97"/>
      <c r="N38" s="97"/>
      <c r="O38" s="102">
        <f t="shared" si="1"/>
        <v>0</v>
      </c>
      <c r="P38" s="97"/>
      <c r="Q38" s="29"/>
    </row>
    <row r="39" spans="1:17" x14ac:dyDescent="0.25">
      <c r="A39" s="28">
        <v>44212</v>
      </c>
      <c r="B39" s="29"/>
      <c r="C39" s="97"/>
      <c r="D39" s="97">
        <v>10009.5</v>
      </c>
      <c r="E39" s="97"/>
      <c r="F39" s="105">
        <f t="shared" si="0"/>
        <v>10009.5</v>
      </c>
      <c r="G39" s="97">
        <v>50.27</v>
      </c>
      <c r="H39" s="97"/>
      <c r="I39" s="97"/>
      <c r="J39" s="97"/>
      <c r="K39" s="97"/>
      <c r="L39" s="97"/>
      <c r="M39" s="97"/>
      <c r="N39" s="97"/>
      <c r="O39" s="102">
        <f t="shared" si="1"/>
        <v>0</v>
      </c>
      <c r="P39" s="97"/>
      <c r="Q39" s="29"/>
    </row>
    <row r="40" spans="1:17" x14ac:dyDescent="0.25">
      <c r="A40" s="28">
        <v>44213</v>
      </c>
      <c r="B40" s="29"/>
      <c r="C40" s="97"/>
      <c r="D40" s="97">
        <v>726</v>
      </c>
      <c r="E40" s="97"/>
      <c r="F40" s="105">
        <f t="shared" si="0"/>
        <v>726</v>
      </c>
      <c r="G40" s="97">
        <v>50.28</v>
      </c>
      <c r="H40" s="97"/>
      <c r="I40" s="97"/>
      <c r="J40" s="97"/>
      <c r="K40" s="97"/>
      <c r="L40" s="97"/>
      <c r="M40" s="97"/>
      <c r="N40" s="97"/>
      <c r="O40" s="102">
        <f t="shared" si="1"/>
        <v>0</v>
      </c>
      <c r="P40" s="97"/>
      <c r="Q40" s="29"/>
    </row>
    <row r="41" spans="1:17" x14ac:dyDescent="0.25">
      <c r="A41" s="28">
        <v>44214</v>
      </c>
      <c r="B41" s="29"/>
      <c r="C41" s="97"/>
      <c r="D41" s="97">
        <v>15011</v>
      </c>
      <c r="E41" s="97"/>
      <c r="F41" s="105">
        <f t="shared" si="0"/>
        <v>15011</v>
      </c>
      <c r="G41" s="97">
        <v>50.27</v>
      </c>
      <c r="H41" s="97"/>
      <c r="I41" s="97"/>
      <c r="J41" s="97"/>
      <c r="K41" s="97"/>
      <c r="L41" s="97"/>
      <c r="M41" s="97"/>
      <c r="N41" s="97"/>
      <c r="O41" s="102">
        <f t="shared" si="1"/>
        <v>0</v>
      </c>
      <c r="P41" s="97"/>
      <c r="Q41" s="29"/>
    </row>
    <row r="42" spans="1:17" x14ac:dyDescent="0.25">
      <c r="A42" s="28"/>
      <c r="B42" s="29"/>
      <c r="C42" s="97"/>
      <c r="D42" s="97">
        <v>300</v>
      </c>
      <c r="E42" s="97"/>
      <c r="F42" s="105">
        <f t="shared" si="0"/>
        <v>300</v>
      </c>
      <c r="G42" s="97"/>
      <c r="H42" s="97"/>
      <c r="I42" s="97"/>
      <c r="J42" s="97"/>
      <c r="K42" s="97"/>
      <c r="L42" s="97"/>
      <c r="M42" s="97"/>
      <c r="N42" s="97"/>
      <c r="O42" s="102">
        <f t="shared" si="1"/>
        <v>0</v>
      </c>
      <c r="P42" s="97"/>
      <c r="Q42" s="29"/>
    </row>
    <row r="43" spans="1:17" x14ac:dyDescent="0.25">
      <c r="A43" s="28">
        <v>44215</v>
      </c>
      <c r="B43" s="29" t="s">
        <v>21</v>
      </c>
      <c r="C43" s="97">
        <v>33299</v>
      </c>
      <c r="D43" s="97">
        <v>109</v>
      </c>
      <c r="E43" s="97"/>
      <c r="F43" s="105">
        <f t="shared" si="0"/>
        <v>33408</v>
      </c>
      <c r="G43" s="97">
        <v>50.16</v>
      </c>
      <c r="H43" s="97">
        <v>21850</v>
      </c>
      <c r="I43" s="97"/>
      <c r="J43" s="97"/>
      <c r="K43" s="97"/>
      <c r="L43" s="97"/>
      <c r="M43" s="97"/>
      <c r="N43" s="97"/>
      <c r="O43" s="102">
        <f t="shared" si="1"/>
        <v>21850</v>
      </c>
      <c r="P43" s="97"/>
      <c r="Q43" s="29"/>
    </row>
    <row r="44" spans="1:17" x14ac:dyDescent="0.25">
      <c r="A44" s="30"/>
      <c r="B44" s="30" t="s">
        <v>82</v>
      </c>
      <c r="C44" s="98">
        <v>200</v>
      </c>
      <c r="D44" s="98"/>
      <c r="E44" s="98"/>
      <c r="F44" s="105">
        <f t="shared" si="0"/>
        <v>200</v>
      </c>
      <c r="G44" s="98"/>
      <c r="H44" s="98">
        <v>35620</v>
      </c>
      <c r="I44" s="98"/>
      <c r="J44" s="98"/>
      <c r="K44" s="98"/>
      <c r="L44" s="98"/>
      <c r="M44" s="98"/>
      <c r="N44" s="98"/>
      <c r="O44" s="102">
        <f t="shared" si="1"/>
        <v>35620</v>
      </c>
      <c r="P44" s="98"/>
      <c r="Q44" s="30"/>
    </row>
    <row r="45" spans="1:17" ht="30" x14ac:dyDescent="0.25">
      <c r="A45" s="31">
        <v>44216</v>
      </c>
      <c r="B45" s="29" t="s">
        <v>22</v>
      </c>
      <c r="C45" s="98">
        <v>223816</v>
      </c>
      <c r="D45" s="97">
        <v>4504.5</v>
      </c>
      <c r="E45" s="98"/>
      <c r="F45" s="105">
        <f t="shared" si="0"/>
        <v>228320.5</v>
      </c>
      <c r="G45" s="97">
        <v>50.14</v>
      </c>
      <c r="H45" s="98"/>
      <c r="I45" s="98"/>
      <c r="J45" s="98"/>
      <c r="K45" s="98"/>
      <c r="L45" s="98"/>
      <c r="M45" s="98"/>
      <c r="N45" s="98"/>
      <c r="O45" s="102">
        <f t="shared" si="1"/>
        <v>0</v>
      </c>
      <c r="P45" s="98"/>
      <c r="Q45" s="30"/>
    </row>
    <row r="46" spans="1:17" x14ac:dyDescent="0.25">
      <c r="A46" s="31"/>
      <c r="B46" s="29" t="s">
        <v>20</v>
      </c>
      <c r="C46" s="97">
        <v>37700</v>
      </c>
      <c r="D46" s="97"/>
      <c r="E46" s="98"/>
      <c r="F46" s="105">
        <f t="shared" si="0"/>
        <v>37700</v>
      </c>
      <c r="G46" s="97"/>
      <c r="H46" s="98"/>
      <c r="I46" s="98"/>
      <c r="J46" s="98"/>
      <c r="K46" s="98"/>
      <c r="L46" s="98"/>
      <c r="M46" s="98"/>
      <c r="N46" s="98"/>
      <c r="O46" s="102">
        <f t="shared" si="1"/>
        <v>0</v>
      </c>
      <c r="P46" s="98"/>
      <c r="Q46" s="30"/>
    </row>
    <row r="47" spans="1:17" x14ac:dyDescent="0.25">
      <c r="A47" s="31">
        <v>44217</v>
      </c>
      <c r="B47" s="30"/>
      <c r="C47" s="98"/>
      <c r="D47" s="97">
        <v>9642</v>
      </c>
      <c r="E47" s="98"/>
      <c r="F47" s="105">
        <f t="shared" si="0"/>
        <v>9642</v>
      </c>
      <c r="G47" s="97">
        <v>50.14</v>
      </c>
      <c r="H47" s="98"/>
      <c r="I47" s="98"/>
      <c r="J47" s="98"/>
      <c r="K47" s="98"/>
      <c r="L47" s="98"/>
      <c r="M47" s="98"/>
      <c r="N47" s="98"/>
      <c r="O47" s="102">
        <f t="shared" si="1"/>
        <v>0</v>
      </c>
      <c r="P47" s="98"/>
      <c r="Q47" s="30"/>
    </row>
    <row r="48" spans="1:17" ht="30" x14ac:dyDescent="0.25">
      <c r="A48" s="31">
        <v>44218</v>
      </c>
      <c r="B48" s="42" t="s">
        <v>14</v>
      </c>
      <c r="C48" s="98">
        <v>66856.25</v>
      </c>
      <c r="D48" s="98"/>
      <c r="E48" s="98"/>
      <c r="F48" s="105">
        <f t="shared" si="0"/>
        <v>66856.25</v>
      </c>
      <c r="G48" s="98"/>
      <c r="H48" s="98">
        <v>11050</v>
      </c>
      <c r="I48" s="98">
        <v>117862</v>
      </c>
      <c r="J48" s="98"/>
      <c r="K48" s="98">
        <v>129459</v>
      </c>
      <c r="L48" s="98"/>
      <c r="M48" s="98"/>
      <c r="N48" s="98"/>
      <c r="O48" s="102">
        <f t="shared" si="1"/>
        <v>258371</v>
      </c>
      <c r="P48" s="98"/>
      <c r="Q48" s="30"/>
    </row>
    <row r="49" spans="1:17" x14ac:dyDescent="0.25">
      <c r="A49" s="30"/>
      <c r="B49" s="30" t="s">
        <v>80</v>
      </c>
      <c r="C49" s="98">
        <v>50032</v>
      </c>
      <c r="D49" s="97">
        <v>5001</v>
      </c>
      <c r="E49" s="98"/>
      <c r="F49" s="105">
        <f t="shared" si="0"/>
        <v>55033</v>
      </c>
      <c r="G49" s="97">
        <v>50.14</v>
      </c>
      <c r="H49" s="98">
        <v>33299</v>
      </c>
      <c r="I49" s="98"/>
      <c r="J49" s="98"/>
      <c r="K49" s="98"/>
      <c r="L49" s="98"/>
      <c r="M49" s="98"/>
      <c r="N49" s="98"/>
      <c r="O49" s="102">
        <f t="shared" si="1"/>
        <v>33299</v>
      </c>
      <c r="P49" s="98"/>
      <c r="Q49" s="30"/>
    </row>
    <row r="50" spans="1:17" x14ac:dyDescent="0.25">
      <c r="A50" s="31">
        <v>44219</v>
      </c>
      <c r="B50" s="30"/>
      <c r="C50" s="98"/>
      <c r="D50" s="98"/>
      <c r="E50" s="98"/>
      <c r="F50" s="105">
        <f t="shared" si="0"/>
        <v>0</v>
      </c>
      <c r="G50" s="97">
        <v>53.15</v>
      </c>
      <c r="H50" s="98"/>
      <c r="I50" s="98"/>
      <c r="J50" s="98"/>
      <c r="K50" s="98"/>
      <c r="L50" s="98"/>
      <c r="M50" s="98"/>
      <c r="N50" s="98"/>
      <c r="O50" s="102">
        <f t="shared" si="1"/>
        <v>0</v>
      </c>
      <c r="P50" s="98"/>
      <c r="Q50" s="30"/>
    </row>
    <row r="51" spans="1:17" x14ac:dyDescent="0.25">
      <c r="A51" s="31">
        <v>44220</v>
      </c>
      <c r="B51" s="30"/>
      <c r="C51" s="98"/>
      <c r="D51" s="98"/>
      <c r="E51" s="98"/>
      <c r="F51" s="105">
        <f t="shared" si="0"/>
        <v>0</v>
      </c>
      <c r="G51" s="97">
        <v>51.14</v>
      </c>
      <c r="H51" s="98"/>
      <c r="I51" s="98"/>
      <c r="J51" s="98"/>
      <c r="K51" s="98"/>
      <c r="L51" s="98"/>
      <c r="M51" s="98"/>
      <c r="N51" s="98"/>
      <c r="O51" s="102">
        <f t="shared" si="1"/>
        <v>0</v>
      </c>
      <c r="P51" s="98"/>
      <c r="Q51" s="30"/>
    </row>
    <row r="52" spans="1:17" x14ac:dyDescent="0.25">
      <c r="A52" s="31">
        <v>44221</v>
      </c>
      <c r="B52" s="30"/>
      <c r="C52" s="98"/>
      <c r="D52" s="98">
        <v>1220.5</v>
      </c>
      <c r="E52" s="98"/>
      <c r="F52" s="105">
        <f t="shared" si="0"/>
        <v>1220.5</v>
      </c>
      <c r="G52" s="97">
        <v>50.15</v>
      </c>
      <c r="H52" s="98"/>
      <c r="I52" s="98"/>
      <c r="J52" s="98"/>
      <c r="K52" s="98"/>
      <c r="L52" s="98"/>
      <c r="M52" s="98"/>
      <c r="N52" s="98"/>
      <c r="O52" s="102">
        <f t="shared" si="1"/>
        <v>0</v>
      </c>
      <c r="P52" s="98"/>
      <c r="Q52" s="30"/>
    </row>
    <row r="53" spans="1:17" x14ac:dyDescent="0.25">
      <c r="A53" s="31"/>
      <c r="B53" s="30"/>
      <c r="C53" s="98"/>
      <c r="D53" s="98">
        <v>3000</v>
      </c>
      <c r="E53" s="98"/>
      <c r="F53" s="105">
        <f t="shared" si="0"/>
        <v>3000</v>
      </c>
      <c r="G53" s="97"/>
      <c r="H53" s="98"/>
      <c r="I53" s="98"/>
      <c r="J53" s="98"/>
      <c r="K53" s="98"/>
      <c r="L53" s="98"/>
      <c r="M53" s="98"/>
      <c r="N53" s="98"/>
      <c r="O53" s="102">
        <f t="shared" si="1"/>
        <v>0</v>
      </c>
      <c r="P53" s="98"/>
      <c r="Q53" s="30"/>
    </row>
    <row r="54" spans="1:17" x14ac:dyDescent="0.25">
      <c r="A54" s="31">
        <v>44222</v>
      </c>
      <c r="B54" s="30"/>
      <c r="C54" s="98"/>
      <c r="D54" s="98">
        <v>197</v>
      </c>
      <c r="E54" s="98">
        <v>5951.15</v>
      </c>
      <c r="F54" s="105">
        <f t="shared" si="0"/>
        <v>6148.15</v>
      </c>
      <c r="G54" s="97">
        <v>50.14</v>
      </c>
      <c r="H54" s="98"/>
      <c r="I54" s="98"/>
      <c r="J54" s="98"/>
      <c r="K54" s="98"/>
      <c r="L54" s="98"/>
      <c r="M54" s="98"/>
      <c r="N54" s="98"/>
      <c r="O54" s="102">
        <f t="shared" si="1"/>
        <v>0</v>
      </c>
      <c r="P54" s="98"/>
      <c r="Q54" s="30"/>
    </row>
    <row r="55" spans="1:17" x14ac:dyDescent="0.25">
      <c r="A55" s="31">
        <v>44223</v>
      </c>
      <c r="B55" s="29"/>
      <c r="C55" s="98"/>
      <c r="D55" s="98">
        <v>1510</v>
      </c>
      <c r="E55" s="98">
        <v>9.7200000000000006</v>
      </c>
      <c r="F55" s="105">
        <f t="shared" si="0"/>
        <v>1519.72</v>
      </c>
      <c r="G55" s="97">
        <v>50.15</v>
      </c>
      <c r="H55" s="98">
        <v>15950</v>
      </c>
      <c r="I55" s="98">
        <v>5820</v>
      </c>
      <c r="J55" s="98"/>
      <c r="K55" s="98"/>
      <c r="L55" s="98"/>
      <c r="M55" s="98"/>
      <c r="N55" s="98"/>
      <c r="O55" s="102">
        <f t="shared" si="1"/>
        <v>21770</v>
      </c>
      <c r="P55" s="98"/>
      <c r="Q55" s="30"/>
    </row>
    <row r="56" spans="1:17" x14ac:dyDescent="0.25">
      <c r="A56" s="30"/>
      <c r="B56" s="30"/>
      <c r="C56" s="98"/>
      <c r="D56" s="98">
        <v>1560</v>
      </c>
      <c r="E56" s="98"/>
      <c r="F56" s="105">
        <f t="shared" si="0"/>
        <v>1560</v>
      </c>
      <c r="G56" s="98"/>
      <c r="H56" s="98">
        <v>16120</v>
      </c>
      <c r="I56" s="98">
        <v>4950</v>
      </c>
      <c r="J56" s="98"/>
      <c r="K56" s="98"/>
      <c r="L56" s="98"/>
      <c r="M56" s="98"/>
      <c r="N56" s="98"/>
      <c r="O56" s="102">
        <f t="shared" si="1"/>
        <v>21070</v>
      </c>
      <c r="P56" s="98"/>
      <c r="Q56" s="30"/>
    </row>
    <row r="57" spans="1:17" x14ac:dyDescent="0.25">
      <c r="A57" s="30"/>
      <c r="B57" s="30"/>
      <c r="C57" s="98"/>
      <c r="D57" s="98"/>
      <c r="E57" s="98"/>
      <c r="F57" s="105">
        <f t="shared" si="0"/>
        <v>0</v>
      </c>
      <c r="G57" s="98"/>
      <c r="H57" s="98">
        <v>17962</v>
      </c>
      <c r="I57" s="98"/>
      <c r="J57" s="98"/>
      <c r="K57" s="98"/>
      <c r="L57" s="98"/>
      <c r="M57" s="98"/>
      <c r="N57" s="98"/>
      <c r="O57" s="102">
        <f t="shared" si="1"/>
        <v>17962</v>
      </c>
      <c r="P57" s="98"/>
      <c r="Q57" s="30"/>
    </row>
    <row r="58" spans="1:17" x14ac:dyDescent="0.25">
      <c r="A58" s="30"/>
      <c r="B58" s="30"/>
      <c r="C58" s="98"/>
      <c r="D58" s="98"/>
      <c r="E58" s="98"/>
      <c r="F58" s="105">
        <f t="shared" si="0"/>
        <v>0</v>
      </c>
      <c r="G58" s="98"/>
      <c r="H58" s="98">
        <v>20000</v>
      </c>
      <c r="I58" s="98"/>
      <c r="J58" s="98"/>
      <c r="K58" s="98"/>
      <c r="L58" s="98"/>
      <c r="M58" s="98"/>
      <c r="N58" s="98"/>
      <c r="O58" s="102">
        <f t="shared" si="1"/>
        <v>20000</v>
      </c>
      <c r="P58" s="98"/>
      <c r="Q58" s="30"/>
    </row>
    <row r="59" spans="1:17" x14ac:dyDescent="0.25">
      <c r="A59" s="31">
        <v>44224</v>
      </c>
      <c r="B59" s="30"/>
      <c r="C59" s="96"/>
      <c r="D59" s="98">
        <v>25906.5</v>
      </c>
      <c r="E59" s="98">
        <v>1524.3</v>
      </c>
      <c r="F59" s="105">
        <f>SUM(D59:E59)</f>
        <v>27430.799999999999</v>
      </c>
      <c r="G59" s="98">
        <v>41.92</v>
      </c>
      <c r="H59" s="98">
        <v>15950</v>
      </c>
      <c r="I59" s="98"/>
      <c r="J59" s="98"/>
      <c r="K59" s="98"/>
      <c r="L59" s="98"/>
      <c r="M59" s="98"/>
      <c r="N59" s="98"/>
      <c r="O59" s="102">
        <f t="shared" si="1"/>
        <v>15950</v>
      </c>
      <c r="P59" s="98"/>
      <c r="Q59" s="30"/>
    </row>
    <row r="60" spans="1:17" x14ac:dyDescent="0.25">
      <c r="A60" s="31">
        <v>44225</v>
      </c>
      <c r="B60" s="30" t="s">
        <v>12</v>
      </c>
      <c r="C60" s="98">
        <v>15953</v>
      </c>
      <c r="D60" s="98">
        <v>100</v>
      </c>
      <c r="E60" s="98">
        <v>350.1</v>
      </c>
      <c r="F60" s="105">
        <f t="shared" si="0"/>
        <v>16403.099999999999</v>
      </c>
      <c r="G60" s="98">
        <v>41.93</v>
      </c>
      <c r="H60" s="98"/>
      <c r="I60" s="98"/>
      <c r="J60" s="98"/>
      <c r="K60" s="98"/>
      <c r="L60" s="98"/>
      <c r="M60" s="98"/>
      <c r="N60" s="98"/>
      <c r="O60" s="102">
        <f t="shared" si="1"/>
        <v>0</v>
      </c>
      <c r="P60" s="98"/>
      <c r="Q60" s="30"/>
    </row>
    <row r="61" spans="1:17" x14ac:dyDescent="0.25">
      <c r="A61" s="31"/>
      <c r="B61" s="30"/>
      <c r="C61" s="98"/>
      <c r="D61" s="98">
        <v>684.39</v>
      </c>
      <c r="E61" s="98"/>
      <c r="F61" s="105">
        <f t="shared" si="0"/>
        <v>684.39</v>
      </c>
      <c r="G61" s="98"/>
      <c r="H61" s="98"/>
      <c r="I61" s="98"/>
      <c r="J61" s="98"/>
      <c r="K61" s="98"/>
      <c r="L61" s="98"/>
      <c r="M61" s="98"/>
      <c r="N61" s="98"/>
      <c r="O61" s="102">
        <f t="shared" si="1"/>
        <v>0</v>
      </c>
      <c r="P61" s="98"/>
      <c r="Q61" s="30"/>
    </row>
    <row r="62" spans="1:17" x14ac:dyDescent="0.25">
      <c r="A62" s="31">
        <v>44226</v>
      </c>
      <c r="B62" s="30"/>
      <c r="C62" s="98"/>
      <c r="D62" s="98"/>
      <c r="E62" s="98"/>
      <c r="F62" s="105">
        <f t="shared" si="0"/>
        <v>0</v>
      </c>
      <c r="G62" s="98">
        <v>41.92</v>
      </c>
      <c r="H62" s="98"/>
      <c r="I62" s="98"/>
      <c r="J62" s="98"/>
      <c r="K62" s="98"/>
      <c r="L62" s="98"/>
      <c r="M62" s="98"/>
      <c r="N62" s="98"/>
      <c r="O62" s="102">
        <f t="shared" si="1"/>
        <v>0</v>
      </c>
      <c r="P62" s="98"/>
      <c r="Q62" s="30"/>
    </row>
    <row r="63" spans="1:17" x14ac:dyDescent="0.25">
      <c r="A63" s="31">
        <v>44227</v>
      </c>
      <c r="B63" s="30"/>
      <c r="C63" s="98"/>
      <c r="D63" s="98">
        <v>8300</v>
      </c>
      <c r="E63" s="98"/>
      <c r="F63" s="105">
        <f t="shared" si="0"/>
        <v>8300</v>
      </c>
      <c r="G63" s="98">
        <v>1576.37</v>
      </c>
      <c r="H63" s="98"/>
      <c r="I63" s="98"/>
      <c r="J63" s="98"/>
      <c r="K63" s="98"/>
      <c r="L63" s="98"/>
      <c r="M63" s="98"/>
      <c r="N63" s="98"/>
      <c r="O63" s="102">
        <f t="shared" si="1"/>
        <v>0</v>
      </c>
      <c r="P63" s="98"/>
      <c r="Q63" s="30"/>
    </row>
    <row r="64" spans="1:17" s="34" customFormat="1" x14ac:dyDescent="0.25">
      <c r="A64" s="49" t="s">
        <v>48</v>
      </c>
      <c r="B64" s="49"/>
      <c r="C64" s="49">
        <f>SUM(C3:C63)</f>
        <v>544657</v>
      </c>
      <c r="D64" s="49">
        <f>SUM(D3:D63)</f>
        <v>161165.28000000003</v>
      </c>
      <c r="E64" s="49">
        <f>SUM(E3:E63)</f>
        <v>7835.27</v>
      </c>
      <c r="F64" s="100">
        <f>SUBTOTAL(9,C64:E64)</f>
        <v>713657.55</v>
      </c>
      <c r="G64" s="49">
        <f>SUM(G3:G63)</f>
        <v>3013.9600000000005</v>
      </c>
      <c r="H64" s="49">
        <f>SUM(H3:H63)</f>
        <v>602202.4</v>
      </c>
      <c r="I64" s="49">
        <f>SUM(I48:I63)</f>
        <v>128632</v>
      </c>
      <c r="J64" s="49">
        <f>SUM(J48:J63)</f>
        <v>0</v>
      </c>
      <c r="K64" s="49">
        <f>SUM(K48:K63)</f>
        <v>129459</v>
      </c>
      <c r="L64" s="49">
        <f>SUM(L3:L63)</f>
        <v>91145</v>
      </c>
      <c r="M64" s="49">
        <f>SUM(M3:M63)</f>
        <v>0</v>
      </c>
      <c r="N64" s="49">
        <f>SUM(N3:N63)</f>
        <v>0</v>
      </c>
      <c r="O64" s="103">
        <f>SUM(H64:N64)</f>
        <v>951438.4</v>
      </c>
      <c r="P64" s="65">
        <f>SUM(P3:P9)</f>
        <v>148518.6</v>
      </c>
      <c r="Q64" s="50"/>
    </row>
    <row r="65" spans="1:17" x14ac:dyDescent="0.25">
      <c r="A65" s="31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x14ac:dyDescent="0.25">
      <c r="A66" s="31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x14ac:dyDescent="0.25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2">
        <v>0.19400000000000001</v>
      </c>
      <c r="Q67" s="30"/>
    </row>
  </sheetData>
  <mergeCells count="2">
    <mergeCell ref="B1:C1"/>
    <mergeCell ref="H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A624-BD5B-43C7-B458-0EBF5E3DBDD7}">
  <dimension ref="A1:Q47"/>
  <sheetViews>
    <sheetView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O3" sqref="O3"/>
    </sheetView>
  </sheetViews>
  <sheetFormatPr defaultRowHeight="15" x14ac:dyDescent="0.25"/>
  <cols>
    <col min="1" max="1" width="12.28515625" customWidth="1"/>
    <col min="2" max="2" width="18.5703125" style="1" customWidth="1"/>
    <col min="3" max="3" width="9.5703125" customWidth="1"/>
    <col min="4" max="4" width="13.5703125" customWidth="1"/>
    <col min="5" max="5" width="17.28515625" customWidth="1"/>
    <col min="6" max="6" width="14.7109375" customWidth="1"/>
    <col min="7" max="7" width="15.140625" customWidth="1"/>
    <col min="8" max="8" width="16.140625" customWidth="1"/>
    <col min="9" max="9" width="12" customWidth="1"/>
    <col min="10" max="10" width="9.7109375" customWidth="1"/>
    <col min="11" max="12" width="10.85546875" customWidth="1"/>
    <col min="14" max="14" width="12.140625" customWidth="1"/>
    <col min="15" max="15" width="17.7109375" customWidth="1"/>
    <col min="17" max="17" width="23.7109375" customWidth="1"/>
  </cols>
  <sheetData>
    <row r="1" spans="1:17" s="99" customFormat="1" ht="75" x14ac:dyDescent="0.25">
      <c r="A1" s="64"/>
      <c r="B1" s="122" t="s">
        <v>42</v>
      </c>
      <c r="C1" s="122"/>
      <c r="D1" s="63" t="s">
        <v>66</v>
      </c>
      <c r="E1" s="63" t="s">
        <v>43</v>
      </c>
      <c r="F1" s="63" t="s">
        <v>44</v>
      </c>
      <c r="G1" s="63" t="s">
        <v>45</v>
      </c>
      <c r="H1" s="122" t="s">
        <v>47</v>
      </c>
      <c r="I1" s="122"/>
      <c r="J1" s="122"/>
      <c r="K1" s="122"/>
      <c r="L1" s="122"/>
      <c r="M1" s="122"/>
      <c r="N1" s="122"/>
      <c r="O1" s="63" t="s">
        <v>49</v>
      </c>
      <c r="P1" s="99" t="s">
        <v>120</v>
      </c>
    </row>
    <row r="2" spans="1:17" s="16" customFormat="1" ht="30" x14ac:dyDescent="0.25">
      <c r="A2" s="64" t="s">
        <v>1</v>
      </c>
      <c r="B2" s="63" t="s">
        <v>0</v>
      </c>
      <c r="C2" s="64" t="s">
        <v>46</v>
      </c>
      <c r="D2" s="64" t="s">
        <v>46</v>
      </c>
      <c r="E2" s="64" t="s">
        <v>46</v>
      </c>
      <c r="F2" s="64" t="s">
        <v>46</v>
      </c>
      <c r="G2" s="64" t="s">
        <v>46</v>
      </c>
      <c r="H2" s="64" t="s">
        <v>13</v>
      </c>
      <c r="I2" s="64" t="s">
        <v>2</v>
      </c>
      <c r="J2" s="63" t="s">
        <v>10</v>
      </c>
      <c r="K2" s="64" t="s">
        <v>4</v>
      </c>
      <c r="L2" s="63" t="s">
        <v>6</v>
      </c>
      <c r="M2" s="63" t="s">
        <v>7</v>
      </c>
      <c r="N2" s="64" t="s">
        <v>9</v>
      </c>
      <c r="O2" s="64" t="s">
        <v>46</v>
      </c>
      <c r="P2" s="64" t="s">
        <v>46</v>
      </c>
      <c r="Q2" s="64" t="s">
        <v>51</v>
      </c>
    </row>
    <row r="3" spans="1:17" ht="30" x14ac:dyDescent="0.25">
      <c r="A3" s="2">
        <v>44228</v>
      </c>
      <c r="D3">
        <v>10568.5</v>
      </c>
      <c r="E3">
        <v>509.72</v>
      </c>
      <c r="F3" s="106">
        <f>SUM(C3:E3)</f>
        <v>11078.22</v>
      </c>
      <c r="G3">
        <v>41.92</v>
      </c>
      <c r="H3">
        <v>13199.5</v>
      </c>
      <c r="O3" s="106">
        <f>SUM(H3:N3)</f>
        <v>13199.5</v>
      </c>
      <c r="P3">
        <v>60</v>
      </c>
      <c r="Q3" s="7" t="s">
        <v>50</v>
      </c>
    </row>
    <row r="4" spans="1:17" x14ac:dyDescent="0.25">
      <c r="A4" s="11"/>
      <c r="B4" s="9"/>
      <c r="C4" s="10"/>
      <c r="D4" s="10">
        <v>3000</v>
      </c>
      <c r="E4" s="10"/>
      <c r="F4" s="106">
        <f t="shared" ref="F4:F44" si="0">SUM(C4:E4)</f>
        <v>3000</v>
      </c>
      <c r="G4" s="10"/>
      <c r="H4" s="10"/>
      <c r="I4" s="10"/>
      <c r="J4" s="10"/>
      <c r="K4" s="10"/>
      <c r="L4" s="10"/>
      <c r="O4" s="106">
        <f t="shared" ref="O4:O44" si="1">SUM(H4:N4)</f>
        <v>0</v>
      </c>
      <c r="Q4" s="7" t="s">
        <v>52</v>
      </c>
    </row>
    <row r="5" spans="1:17" ht="30" x14ac:dyDescent="0.25">
      <c r="A5" s="11">
        <v>44229</v>
      </c>
      <c r="B5" s="9" t="s">
        <v>14</v>
      </c>
      <c r="C5" s="10">
        <v>4144.5</v>
      </c>
      <c r="D5" s="10">
        <v>3509.5</v>
      </c>
      <c r="E5" s="10"/>
      <c r="F5" s="106">
        <f t="shared" si="0"/>
        <v>7654</v>
      </c>
      <c r="G5" s="10">
        <v>41.93</v>
      </c>
      <c r="H5" s="10"/>
      <c r="I5" s="10"/>
      <c r="J5" s="10"/>
      <c r="K5" s="10"/>
      <c r="L5" s="10"/>
      <c r="O5" s="106">
        <f t="shared" si="1"/>
        <v>0</v>
      </c>
      <c r="P5">
        <v>527</v>
      </c>
      <c r="Q5" s="7" t="s">
        <v>53</v>
      </c>
    </row>
    <row r="6" spans="1:17" ht="30" x14ac:dyDescent="0.25">
      <c r="A6" s="11">
        <v>44230</v>
      </c>
      <c r="B6" s="9" t="s">
        <v>14</v>
      </c>
      <c r="C6" s="10">
        <v>6428.5</v>
      </c>
      <c r="D6" s="10">
        <v>30570</v>
      </c>
      <c r="E6" s="10"/>
      <c r="F6" s="106">
        <f t="shared" si="0"/>
        <v>36998.5</v>
      </c>
      <c r="G6" s="10">
        <v>41.92</v>
      </c>
      <c r="H6" s="10"/>
      <c r="I6" s="10"/>
      <c r="J6" s="10"/>
      <c r="K6" s="10"/>
      <c r="L6" s="10"/>
      <c r="O6" s="106">
        <f t="shared" si="1"/>
        <v>0</v>
      </c>
      <c r="P6">
        <v>1320</v>
      </c>
      <c r="Q6" s="7" t="s">
        <v>54</v>
      </c>
    </row>
    <row r="7" spans="1:17" ht="30" x14ac:dyDescent="0.25">
      <c r="A7" s="11"/>
      <c r="B7" s="9"/>
      <c r="C7" s="10"/>
      <c r="D7" s="10">
        <v>4000</v>
      </c>
      <c r="E7" s="10"/>
      <c r="F7" s="106">
        <f t="shared" si="0"/>
        <v>4000</v>
      </c>
      <c r="G7" s="10"/>
      <c r="H7" s="10"/>
      <c r="I7" s="10"/>
      <c r="J7" s="10"/>
      <c r="K7" s="10"/>
      <c r="L7" s="10"/>
      <c r="O7" s="106">
        <f t="shared" si="1"/>
        <v>0</v>
      </c>
      <c r="P7">
        <v>1200</v>
      </c>
      <c r="Q7" s="7" t="s">
        <v>55</v>
      </c>
    </row>
    <row r="8" spans="1:17" ht="30" x14ac:dyDescent="0.25">
      <c r="A8" s="11">
        <v>44231</v>
      </c>
      <c r="B8" s="9" t="s">
        <v>14</v>
      </c>
      <c r="C8" s="10">
        <v>54659.1</v>
      </c>
      <c r="D8" s="10">
        <v>17254.5</v>
      </c>
      <c r="E8" s="10"/>
      <c r="F8" s="106">
        <f t="shared" si="0"/>
        <v>71913.600000000006</v>
      </c>
      <c r="G8" s="10">
        <v>41.93</v>
      </c>
      <c r="H8" s="10">
        <v>30800</v>
      </c>
      <c r="I8" s="10"/>
      <c r="J8" s="10">
        <v>7274</v>
      </c>
      <c r="K8" s="10"/>
      <c r="L8" s="10"/>
      <c r="O8" s="106">
        <f t="shared" si="1"/>
        <v>38074</v>
      </c>
      <c r="P8">
        <v>104420</v>
      </c>
      <c r="Q8" s="1" t="s">
        <v>57</v>
      </c>
    </row>
    <row r="9" spans="1:17" x14ac:dyDescent="0.25">
      <c r="A9" s="11">
        <v>44232</v>
      </c>
      <c r="B9" s="9" t="s">
        <v>15</v>
      </c>
      <c r="C9" s="10">
        <v>53474.34</v>
      </c>
      <c r="D9" s="10">
        <v>1660</v>
      </c>
      <c r="E9" s="10">
        <v>1.17</v>
      </c>
      <c r="F9" s="106">
        <f t="shared" si="0"/>
        <v>55135.509999999995</v>
      </c>
      <c r="G9" s="10">
        <v>41.92</v>
      </c>
      <c r="H9" s="10"/>
      <c r="I9" s="10"/>
      <c r="J9" s="10">
        <v>70000</v>
      </c>
      <c r="K9" s="10"/>
      <c r="L9" s="10"/>
      <c r="O9" s="106">
        <f t="shared" si="1"/>
        <v>70000</v>
      </c>
      <c r="P9">
        <f>P17+P33+P37</f>
        <v>0</v>
      </c>
      <c r="Q9" s="7" t="s">
        <v>59</v>
      </c>
    </row>
    <row r="10" spans="1:17" ht="30" x14ac:dyDescent="0.25">
      <c r="A10" s="10"/>
      <c r="B10" s="9"/>
      <c r="C10" s="10"/>
      <c r="D10" s="10">
        <v>800</v>
      </c>
      <c r="E10" s="10"/>
      <c r="F10" s="106">
        <f t="shared" si="0"/>
        <v>800</v>
      </c>
      <c r="G10" s="10"/>
      <c r="H10" s="10"/>
      <c r="I10" s="10"/>
      <c r="J10" s="10"/>
      <c r="K10" s="10"/>
      <c r="L10" s="10"/>
      <c r="O10" s="106">
        <f t="shared" si="1"/>
        <v>0</v>
      </c>
      <c r="P10">
        <v>15000</v>
      </c>
      <c r="Q10" s="7" t="s">
        <v>26</v>
      </c>
    </row>
    <row r="11" spans="1:17" x14ac:dyDescent="0.25">
      <c r="A11" s="10"/>
      <c r="B11" s="9"/>
      <c r="C11" s="10"/>
      <c r="D11" s="10"/>
      <c r="E11" s="10"/>
      <c r="F11" s="106">
        <f t="shared" si="0"/>
        <v>0</v>
      </c>
      <c r="G11" s="10"/>
      <c r="H11" s="10"/>
      <c r="I11" s="10"/>
      <c r="J11" s="10"/>
      <c r="K11" s="10"/>
      <c r="L11" s="10"/>
      <c r="O11" s="106">
        <f t="shared" si="1"/>
        <v>0</v>
      </c>
      <c r="P11">
        <v>218</v>
      </c>
      <c r="Q11" s="7" t="s">
        <v>60</v>
      </c>
    </row>
    <row r="12" spans="1:17" x14ac:dyDescent="0.25">
      <c r="A12" s="10"/>
      <c r="B12" s="9"/>
      <c r="C12" s="10"/>
      <c r="D12" s="10"/>
      <c r="E12" s="10"/>
      <c r="F12" s="106">
        <f t="shared" si="0"/>
        <v>0</v>
      </c>
      <c r="G12" s="10"/>
      <c r="H12" s="10"/>
      <c r="I12" s="10"/>
      <c r="J12" s="10"/>
      <c r="K12" s="10"/>
      <c r="L12" s="10"/>
      <c r="O12" s="106">
        <f t="shared" si="1"/>
        <v>0</v>
      </c>
      <c r="Q12" s="7"/>
    </row>
    <row r="13" spans="1:17" x14ac:dyDescent="0.25">
      <c r="A13" s="11">
        <v>44233</v>
      </c>
      <c r="B13" s="9"/>
      <c r="C13" s="10"/>
      <c r="D13" s="10">
        <v>3314</v>
      </c>
      <c r="E13" s="10">
        <v>816.9</v>
      </c>
      <c r="F13" s="106">
        <f t="shared" si="0"/>
        <v>4130.8999999999996</v>
      </c>
      <c r="G13" s="10">
        <v>41.93</v>
      </c>
      <c r="H13" s="10"/>
      <c r="I13" s="10"/>
      <c r="J13" s="10"/>
      <c r="K13" s="10"/>
      <c r="L13" s="10"/>
      <c r="O13" s="106">
        <f t="shared" si="1"/>
        <v>0</v>
      </c>
    </row>
    <row r="14" spans="1:17" x14ac:dyDescent="0.25">
      <c r="A14" s="11">
        <v>44234</v>
      </c>
      <c r="B14" s="9"/>
      <c r="C14" s="10"/>
      <c r="D14" s="10">
        <v>0.5</v>
      </c>
      <c r="E14" s="10"/>
      <c r="F14" s="106">
        <f t="shared" si="0"/>
        <v>0.5</v>
      </c>
      <c r="G14" s="10">
        <v>41.93</v>
      </c>
      <c r="H14" s="10"/>
      <c r="I14" s="10"/>
      <c r="J14" s="10"/>
      <c r="K14" s="10"/>
      <c r="L14" s="10"/>
      <c r="O14" s="106">
        <f t="shared" si="1"/>
        <v>0</v>
      </c>
    </row>
    <row r="15" spans="1:17" x14ac:dyDescent="0.25">
      <c r="A15" s="11">
        <v>44235</v>
      </c>
      <c r="B15" s="9"/>
      <c r="C15" s="10"/>
      <c r="D15" s="10">
        <v>719.5</v>
      </c>
      <c r="E15" s="10">
        <v>511.87</v>
      </c>
      <c r="F15" s="106">
        <f t="shared" si="0"/>
        <v>1231.3699999999999</v>
      </c>
      <c r="G15" s="10">
        <v>41.92</v>
      </c>
      <c r="H15" s="10"/>
      <c r="I15" s="10">
        <v>4000</v>
      </c>
      <c r="J15" s="10">
        <v>17792</v>
      </c>
      <c r="K15" s="10"/>
      <c r="L15" s="10"/>
      <c r="O15" s="106">
        <f t="shared" si="1"/>
        <v>21792</v>
      </c>
    </row>
    <row r="16" spans="1:17" x14ac:dyDescent="0.25">
      <c r="A16" s="11">
        <v>44236</v>
      </c>
      <c r="B16" s="9"/>
      <c r="C16" s="10"/>
      <c r="D16" s="10">
        <v>1799.5</v>
      </c>
      <c r="E16" s="10">
        <v>11.18</v>
      </c>
      <c r="F16" s="106">
        <f t="shared" si="0"/>
        <v>1810.68</v>
      </c>
      <c r="G16" s="10">
        <v>41.92</v>
      </c>
      <c r="H16" s="10"/>
      <c r="I16" s="10">
        <v>7918</v>
      </c>
      <c r="J16" s="10"/>
      <c r="K16" s="10"/>
      <c r="L16" s="10"/>
      <c r="O16" s="106">
        <f t="shared" si="1"/>
        <v>7918</v>
      </c>
    </row>
    <row r="17" spans="1:17" x14ac:dyDescent="0.25">
      <c r="A17" s="11">
        <v>44237</v>
      </c>
      <c r="B17" s="9"/>
      <c r="C17" s="10"/>
      <c r="D17" s="10">
        <v>15817</v>
      </c>
      <c r="E17" s="10">
        <v>1134.76</v>
      </c>
      <c r="F17" s="106">
        <f t="shared" si="0"/>
        <v>16951.759999999998</v>
      </c>
      <c r="G17" s="10">
        <v>41.93</v>
      </c>
      <c r="H17" s="10"/>
      <c r="I17" s="10">
        <v>3568.64</v>
      </c>
      <c r="J17" s="10"/>
      <c r="K17" s="10"/>
      <c r="L17" s="10"/>
      <c r="O17" s="106">
        <f t="shared" si="1"/>
        <v>3568.64</v>
      </c>
    </row>
    <row r="18" spans="1:17" x14ac:dyDescent="0.25">
      <c r="A18" s="10"/>
      <c r="B18" s="9"/>
      <c r="C18" s="10"/>
      <c r="D18" s="10">
        <v>1000</v>
      </c>
      <c r="E18" s="10"/>
      <c r="F18" s="106">
        <f t="shared" si="0"/>
        <v>1000</v>
      </c>
      <c r="G18" s="10"/>
      <c r="H18" s="10"/>
      <c r="I18" s="10"/>
      <c r="J18" s="10"/>
      <c r="K18" s="10"/>
      <c r="L18" s="10"/>
      <c r="O18" s="106">
        <f t="shared" si="1"/>
        <v>0</v>
      </c>
    </row>
    <row r="19" spans="1:17" x14ac:dyDescent="0.25">
      <c r="A19" s="10"/>
      <c r="B19" s="9"/>
      <c r="C19" s="10"/>
      <c r="D19" s="10"/>
      <c r="E19" s="10"/>
      <c r="F19" s="106">
        <f t="shared" si="0"/>
        <v>0</v>
      </c>
      <c r="G19" s="10"/>
      <c r="H19" s="10"/>
      <c r="I19" s="10"/>
      <c r="J19" s="10"/>
      <c r="K19" s="10"/>
      <c r="L19" s="10"/>
      <c r="O19" s="106">
        <f t="shared" si="1"/>
        <v>0</v>
      </c>
    </row>
    <row r="20" spans="1:17" ht="30" x14ac:dyDescent="0.25">
      <c r="A20" s="11">
        <v>44238</v>
      </c>
      <c r="B20" s="9" t="s">
        <v>82</v>
      </c>
      <c r="C20" s="10">
        <v>2000</v>
      </c>
      <c r="D20" s="10">
        <v>1500.5</v>
      </c>
      <c r="E20" s="10"/>
      <c r="F20" s="106">
        <f t="shared" si="0"/>
        <v>3500.5</v>
      </c>
      <c r="G20" s="10">
        <v>41.93</v>
      </c>
      <c r="H20" s="10"/>
      <c r="I20" s="10"/>
      <c r="J20" s="10"/>
      <c r="K20" s="10"/>
      <c r="L20" s="10"/>
      <c r="O20" s="106">
        <f t="shared" si="1"/>
        <v>0</v>
      </c>
    </row>
    <row r="21" spans="1:17" x14ac:dyDescent="0.25">
      <c r="A21" s="11"/>
      <c r="B21" s="9" t="s">
        <v>19</v>
      </c>
      <c r="C21" s="10">
        <v>25000</v>
      </c>
      <c r="D21" s="10"/>
      <c r="E21" s="10"/>
      <c r="F21" s="106">
        <f t="shared" si="0"/>
        <v>25000</v>
      </c>
      <c r="G21" s="10"/>
      <c r="H21" s="10"/>
      <c r="I21" s="10"/>
      <c r="J21" s="10"/>
      <c r="K21" s="10"/>
      <c r="L21" s="10"/>
      <c r="O21" s="106">
        <f t="shared" si="1"/>
        <v>0</v>
      </c>
    </row>
    <row r="22" spans="1:17" x14ac:dyDescent="0.25">
      <c r="A22" s="11"/>
      <c r="B22" s="9"/>
      <c r="C22" s="10"/>
      <c r="D22" s="10"/>
      <c r="E22" s="10"/>
      <c r="F22" s="106">
        <f t="shared" si="0"/>
        <v>0</v>
      </c>
      <c r="G22" s="10"/>
      <c r="H22" s="10"/>
      <c r="I22" s="10"/>
      <c r="J22" s="10"/>
      <c r="K22" s="10"/>
      <c r="L22" s="10"/>
      <c r="O22" s="106">
        <f t="shared" si="1"/>
        <v>0</v>
      </c>
    </row>
    <row r="23" spans="1:17" x14ac:dyDescent="0.25">
      <c r="A23" s="11">
        <v>44239</v>
      </c>
      <c r="B23" s="9"/>
      <c r="C23" s="10"/>
      <c r="D23" s="10">
        <v>15121</v>
      </c>
      <c r="E23" s="10">
        <v>307.12</v>
      </c>
      <c r="F23" s="106">
        <f t="shared" si="0"/>
        <v>15428.12</v>
      </c>
      <c r="G23" s="10">
        <v>41.92</v>
      </c>
      <c r="H23" s="10"/>
      <c r="I23" s="10">
        <v>384</v>
      </c>
      <c r="J23" s="10"/>
      <c r="K23" s="10"/>
      <c r="L23" s="10"/>
      <c r="M23">
        <v>16000</v>
      </c>
      <c r="O23" s="106">
        <f t="shared" si="1"/>
        <v>16384</v>
      </c>
    </row>
    <row r="24" spans="1:17" x14ac:dyDescent="0.25">
      <c r="A24" s="11">
        <v>44240</v>
      </c>
      <c r="B24" s="9"/>
      <c r="C24" s="10"/>
      <c r="D24" s="10">
        <v>1700</v>
      </c>
      <c r="E24" s="10">
        <v>292.5</v>
      </c>
      <c r="F24" s="106">
        <f t="shared" si="0"/>
        <v>1992.5</v>
      </c>
      <c r="G24" s="10">
        <v>41.67</v>
      </c>
      <c r="H24" s="10"/>
      <c r="I24" s="10"/>
      <c r="J24" s="10"/>
      <c r="K24" s="10"/>
      <c r="L24" s="10"/>
      <c r="O24" s="106">
        <f t="shared" si="1"/>
        <v>0</v>
      </c>
    </row>
    <row r="25" spans="1:17" x14ac:dyDescent="0.25">
      <c r="A25" s="11">
        <v>44241</v>
      </c>
      <c r="B25" s="9"/>
      <c r="C25" s="10"/>
      <c r="D25" s="10">
        <v>8124</v>
      </c>
      <c r="E25" s="10"/>
      <c r="F25" s="106">
        <f t="shared" si="0"/>
        <v>8124</v>
      </c>
      <c r="G25" s="10">
        <v>41.65</v>
      </c>
      <c r="H25" s="10"/>
      <c r="I25" s="10"/>
      <c r="J25" s="10"/>
      <c r="K25" s="10"/>
      <c r="L25" s="10"/>
      <c r="O25" s="106">
        <f t="shared" si="1"/>
        <v>0</v>
      </c>
      <c r="P25" s="10"/>
      <c r="Q25" s="10"/>
    </row>
    <row r="26" spans="1:17" x14ac:dyDescent="0.25">
      <c r="A26" s="11">
        <v>44242</v>
      </c>
      <c r="B26" s="9" t="s">
        <v>16</v>
      </c>
      <c r="C26" s="10">
        <v>20000</v>
      </c>
      <c r="D26" s="10">
        <v>4349</v>
      </c>
      <c r="E26" s="10">
        <v>233.4</v>
      </c>
      <c r="F26" s="106">
        <f t="shared" si="0"/>
        <v>24582.400000000001</v>
      </c>
      <c r="G26" s="10">
        <v>41.67</v>
      </c>
      <c r="H26" s="10"/>
      <c r="I26" s="10"/>
      <c r="J26" s="10">
        <v>100000</v>
      </c>
      <c r="K26" s="10"/>
      <c r="L26" s="10"/>
      <c r="O26" s="106">
        <f t="shared" si="1"/>
        <v>100000</v>
      </c>
      <c r="P26" s="10"/>
      <c r="Q26" s="10"/>
    </row>
    <row r="27" spans="1:17" x14ac:dyDescent="0.25">
      <c r="A27" s="10"/>
      <c r="B27" s="9" t="s">
        <v>79</v>
      </c>
      <c r="C27" s="10">
        <v>15000</v>
      </c>
      <c r="D27" s="10">
        <v>2093</v>
      </c>
      <c r="E27" s="10"/>
      <c r="F27" s="106">
        <f t="shared" si="0"/>
        <v>17093</v>
      </c>
      <c r="G27" s="10"/>
      <c r="H27" s="10"/>
      <c r="I27" s="10"/>
      <c r="J27" s="10"/>
      <c r="K27" s="10"/>
      <c r="L27" s="10"/>
      <c r="O27" s="106">
        <f t="shared" si="1"/>
        <v>0</v>
      </c>
      <c r="P27" s="10"/>
      <c r="Q27" s="10"/>
    </row>
    <row r="28" spans="1:17" x14ac:dyDescent="0.25">
      <c r="A28" s="11">
        <v>44243</v>
      </c>
      <c r="B28" s="9"/>
      <c r="C28" s="10"/>
      <c r="D28" s="10">
        <v>10828.5</v>
      </c>
      <c r="E28" s="10">
        <v>350.1</v>
      </c>
      <c r="F28" s="106">
        <f t="shared" si="0"/>
        <v>11178.6</v>
      </c>
      <c r="G28" s="10">
        <v>41.66</v>
      </c>
      <c r="H28" s="10"/>
      <c r="I28" s="10"/>
      <c r="J28" s="10"/>
      <c r="K28" s="10"/>
      <c r="L28" s="10"/>
      <c r="O28" s="106">
        <f t="shared" si="1"/>
        <v>0</v>
      </c>
      <c r="P28" s="10"/>
      <c r="Q28" s="10"/>
    </row>
    <row r="29" spans="1:17" x14ac:dyDescent="0.25">
      <c r="A29" s="11">
        <v>44244</v>
      </c>
      <c r="B29" s="9"/>
      <c r="C29" s="10"/>
      <c r="D29" s="10">
        <v>7059.5</v>
      </c>
      <c r="E29" s="10"/>
      <c r="F29" s="106">
        <f t="shared" si="0"/>
        <v>7059.5</v>
      </c>
      <c r="G29" s="10">
        <v>41.67</v>
      </c>
      <c r="H29" s="10"/>
      <c r="I29" s="10"/>
      <c r="J29" s="10"/>
      <c r="K29" s="10"/>
      <c r="L29" s="10"/>
      <c r="O29" s="106">
        <f t="shared" si="1"/>
        <v>0</v>
      </c>
      <c r="P29" s="10"/>
      <c r="Q29" s="10"/>
    </row>
    <row r="30" spans="1:17" ht="45" x14ac:dyDescent="0.25">
      <c r="A30" s="11">
        <v>44245</v>
      </c>
      <c r="B30" s="9" t="s">
        <v>77</v>
      </c>
      <c r="C30" s="10">
        <v>868000</v>
      </c>
      <c r="D30" s="10">
        <v>11828</v>
      </c>
      <c r="E30" s="10">
        <v>627.26</v>
      </c>
      <c r="F30" s="106">
        <f t="shared" si="0"/>
        <v>880455.26</v>
      </c>
      <c r="G30" s="10">
        <v>41.65</v>
      </c>
      <c r="H30" s="10"/>
      <c r="I30" s="10">
        <v>9612</v>
      </c>
      <c r="J30" s="10"/>
      <c r="K30" s="10"/>
      <c r="L30" s="10"/>
      <c r="O30" s="106">
        <f t="shared" si="1"/>
        <v>9612</v>
      </c>
      <c r="P30" s="10"/>
      <c r="Q30" s="10"/>
    </row>
    <row r="31" spans="1:17" x14ac:dyDescent="0.25">
      <c r="A31" s="10"/>
      <c r="B31" s="9" t="s">
        <v>17</v>
      </c>
      <c r="C31" s="10">
        <v>15217</v>
      </c>
      <c r="D31" s="10"/>
      <c r="E31" s="10"/>
      <c r="F31" s="106">
        <f t="shared" si="0"/>
        <v>15217</v>
      </c>
      <c r="G31" s="10"/>
      <c r="H31" s="10"/>
      <c r="I31" s="10"/>
      <c r="J31" s="10"/>
      <c r="K31" s="10"/>
      <c r="L31" s="10"/>
      <c r="O31" s="106">
        <f t="shared" si="1"/>
        <v>0</v>
      </c>
      <c r="P31" s="10"/>
      <c r="Q31" s="10"/>
    </row>
    <row r="32" spans="1:17" x14ac:dyDescent="0.25">
      <c r="A32" s="10"/>
      <c r="B32" s="9" t="s">
        <v>20</v>
      </c>
      <c r="C32" s="10">
        <v>10000</v>
      </c>
      <c r="D32" s="10"/>
      <c r="E32" s="10"/>
      <c r="F32" s="106">
        <f t="shared" si="0"/>
        <v>10000</v>
      </c>
      <c r="G32" s="10"/>
      <c r="H32" s="10"/>
      <c r="I32" s="10"/>
      <c r="J32" s="10"/>
      <c r="K32" s="10"/>
      <c r="L32" s="10"/>
      <c r="O32" s="106">
        <f t="shared" si="1"/>
        <v>0</v>
      </c>
      <c r="P32" s="10"/>
      <c r="Q32" s="10"/>
    </row>
    <row r="33" spans="1:17" ht="30" x14ac:dyDescent="0.25">
      <c r="A33" s="11">
        <v>44246</v>
      </c>
      <c r="B33" s="9" t="s">
        <v>18</v>
      </c>
      <c r="C33" s="10">
        <v>7500</v>
      </c>
      <c r="D33" s="10">
        <v>5812</v>
      </c>
      <c r="E33" s="10"/>
      <c r="F33" s="106">
        <f t="shared" si="0"/>
        <v>13312</v>
      </c>
      <c r="G33" s="10">
        <v>41.67</v>
      </c>
      <c r="H33" s="10"/>
      <c r="I33" s="10"/>
      <c r="J33" s="10">
        <v>70000</v>
      </c>
      <c r="K33" s="10"/>
      <c r="L33" s="10"/>
      <c r="O33" s="106">
        <f t="shared" si="1"/>
        <v>70000</v>
      </c>
      <c r="P33" s="10"/>
      <c r="Q33" s="10"/>
    </row>
    <row r="34" spans="1:17" x14ac:dyDescent="0.25">
      <c r="A34" s="10"/>
      <c r="B34" s="9" t="s">
        <v>78</v>
      </c>
      <c r="C34" s="10">
        <v>10000</v>
      </c>
      <c r="D34" s="10"/>
      <c r="E34" s="10"/>
      <c r="F34" s="106">
        <f t="shared" si="0"/>
        <v>10000</v>
      </c>
      <c r="G34" s="10"/>
      <c r="H34" s="10"/>
      <c r="I34" s="10">
        <v>464.4</v>
      </c>
      <c r="J34" s="10"/>
      <c r="K34" s="10"/>
      <c r="L34" s="10"/>
      <c r="O34" s="106">
        <f t="shared" si="1"/>
        <v>464.4</v>
      </c>
      <c r="P34" s="10"/>
      <c r="Q34" s="10"/>
    </row>
    <row r="35" spans="1:17" ht="30" x14ac:dyDescent="0.25">
      <c r="A35" s="10"/>
      <c r="B35" s="9" t="s">
        <v>82</v>
      </c>
      <c r="C35" s="10">
        <v>1000</v>
      </c>
      <c r="D35" s="10"/>
      <c r="E35" s="10"/>
      <c r="F35" s="106">
        <f t="shared" si="0"/>
        <v>1000</v>
      </c>
      <c r="G35" s="10"/>
      <c r="H35" s="10"/>
      <c r="I35" s="10"/>
      <c r="J35" s="10"/>
      <c r="K35" s="10"/>
      <c r="L35" s="10"/>
      <c r="O35" s="106">
        <f t="shared" si="1"/>
        <v>0</v>
      </c>
      <c r="P35" s="10"/>
      <c r="Q35" s="10"/>
    </row>
    <row r="36" spans="1:17" x14ac:dyDescent="0.25">
      <c r="A36" s="11">
        <v>44247</v>
      </c>
      <c r="B36" s="9"/>
      <c r="C36" s="10"/>
      <c r="D36" s="10">
        <v>714</v>
      </c>
      <c r="E36" s="10">
        <v>102.11</v>
      </c>
      <c r="F36" s="106">
        <f t="shared" si="0"/>
        <v>816.11</v>
      </c>
      <c r="G36" s="10">
        <v>41.66</v>
      </c>
      <c r="H36" s="10"/>
      <c r="I36" s="10"/>
      <c r="J36" s="10"/>
      <c r="K36" s="10"/>
      <c r="L36" s="10"/>
      <c r="O36" s="106">
        <f t="shared" si="1"/>
        <v>0</v>
      </c>
      <c r="P36" s="10"/>
      <c r="Q36" s="10"/>
    </row>
    <row r="37" spans="1:17" x14ac:dyDescent="0.25">
      <c r="A37" s="11">
        <v>44248</v>
      </c>
      <c r="B37" s="9"/>
      <c r="C37" s="10"/>
      <c r="D37" s="10">
        <v>1019.5</v>
      </c>
      <c r="E37" s="10">
        <v>234</v>
      </c>
      <c r="F37" s="106">
        <f t="shared" si="0"/>
        <v>1253.5</v>
      </c>
      <c r="G37" s="10">
        <v>41.67</v>
      </c>
      <c r="H37" s="10"/>
      <c r="I37" s="10"/>
      <c r="J37" s="10"/>
      <c r="K37" s="10"/>
      <c r="L37" s="10"/>
      <c r="O37" s="106">
        <f t="shared" si="1"/>
        <v>0</v>
      </c>
      <c r="P37" s="10"/>
      <c r="Q37" s="10"/>
    </row>
    <row r="38" spans="1:17" x14ac:dyDescent="0.25">
      <c r="A38" s="11">
        <v>44249</v>
      </c>
      <c r="B38" s="9"/>
      <c r="C38" s="10"/>
      <c r="D38" s="10">
        <v>135.5</v>
      </c>
      <c r="E38" s="10">
        <v>20.420000000000002</v>
      </c>
      <c r="F38" s="106">
        <f t="shared" si="0"/>
        <v>155.92000000000002</v>
      </c>
      <c r="G38" s="10">
        <v>41.65</v>
      </c>
      <c r="H38" s="10"/>
      <c r="I38" s="10"/>
      <c r="J38" s="10"/>
      <c r="K38" s="10"/>
      <c r="L38" s="10"/>
      <c r="M38">
        <v>68581</v>
      </c>
      <c r="O38" s="106">
        <f t="shared" si="1"/>
        <v>68581</v>
      </c>
      <c r="P38" s="10"/>
      <c r="Q38" s="10"/>
    </row>
    <row r="39" spans="1:17" x14ac:dyDescent="0.25">
      <c r="A39" s="10"/>
      <c r="B39" s="9"/>
      <c r="C39" s="10"/>
      <c r="D39" s="10"/>
      <c r="E39" s="10"/>
      <c r="F39" s="106">
        <f t="shared" si="0"/>
        <v>0</v>
      </c>
      <c r="G39" s="10"/>
      <c r="H39" s="10"/>
      <c r="I39" s="10"/>
      <c r="J39" s="10"/>
      <c r="K39" s="10"/>
      <c r="L39" s="10"/>
      <c r="N39">
        <v>29413.7</v>
      </c>
      <c r="O39" s="106">
        <f t="shared" si="1"/>
        <v>29413.7</v>
      </c>
      <c r="P39" s="10"/>
      <c r="Q39" s="10"/>
    </row>
    <row r="40" spans="1:17" x14ac:dyDescent="0.25">
      <c r="A40" s="11">
        <v>44250</v>
      </c>
      <c r="B40" s="9"/>
      <c r="C40" s="10"/>
      <c r="D40" s="10"/>
      <c r="E40" s="10"/>
      <c r="F40" s="106">
        <f t="shared" si="0"/>
        <v>0</v>
      </c>
      <c r="G40" s="10">
        <v>77</v>
      </c>
      <c r="H40" s="10"/>
      <c r="I40" s="10"/>
      <c r="J40" s="10"/>
      <c r="K40" s="10"/>
      <c r="L40" s="10"/>
      <c r="O40" s="106">
        <f t="shared" si="1"/>
        <v>0</v>
      </c>
      <c r="P40" s="10"/>
      <c r="Q40" s="10"/>
    </row>
    <row r="41" spans="1:17" x14ac:dyDescent="0.25">
      <c r="A41" s="11">
        <v>44251</v>
      </c>
      <c r="B41" s="9"/>
      <c r="C41" s="10"/>
      <c r="D41" s="10">
        <v>10.5</v>
      </c>
      <c r="E41" s="10"/>
      <c r="F41" s="106">
        <f t="shared" si="0"/>
        <v>10.5</v>
      </c>
      <c r="G41" s="10">
        <v>77.02</v>
      </c>
      <c r="H41" s="10"/>
      <c r="I41" s="10"/>
      <c r="J41" s="10"/>
      <c r="K41" s="10"/>
      <c r="L41" s="10"/>
      <c r="O41" s="106">
        <f t="shared" si="1"/>
        <v>0</v>
      </c>
      <c r="P41" s="10"/>
      <c r="Q41" s="10"/>
    </row>
    <row r="42" spans="1:17" x14ac:dyDescent="0.25">
      <c r="A42" s="11">
        <v>44252</v>
      </c>
      <c r="B42" s="9"/>
      <c r="C42" s="10"/>
      <c r="D42" s="10">
        <v>11220</v>
      </c>
      <c r="E42" s="10"/>
      <c r="F42" s="106">
        <f t="shared" si="0"/>
        <v>11220</v>
      </c>
      <c r="G42" s="10">
        <v>76.989999999999995</v>
      </c>
      <c r="H42" s="10"/>
      <c r="I42" s="10"/>
      <c r="J42" s="10">
        <v>70000</v>
      </c>
      <c r="K42" s="10"/>
      <c r="L42" s="10"/>
      <c r="O42" s="106">
        <f t="shared" si="1"/>
        <v>70000</v>
      </c>
      <c r="P42" s="10"/>
      <c r="Q42" s="10"/>
    </row>
    <row r="43" spans="1:17" x14ac:dyDescent="0.25">
      <c r="A43" s="11">
        <v>44253</v>
      </c>
      <c r="B43" s="9"/>
      <c r="C43" s="10"/>
      <c r="D43" s="10">
        <v>1449.5</v>
      </c>
      <c r="E43" s="10"/>
      <c r="F43" s="106">
        <f t="shared" si="0"/>
        <v>1449.5</v>
      </c>
      <c r="G43" s="10">
        <v>77</v>
      </c>
      <c r="H43" s="10"/>
      <c r="I43" s="10"/>
      <c r="J43" s="10"/>
      <c r="K43" s="10"/>
      <c r="L43" s="10"/>
      <c r="O43" s="106">
        <f t="shared" si="1"/>
        <v>0</v>
      </c>
      <c r="P43" s="10"/>
      <c r="Q43" s="10"/>
    </row>
    <row r="44" spans="1:17" x14ac:dyDescent="0.25">
      <c r="A44" s="11">
        <v>44254</v>
      </c>
      <c r="B44" s="9"/>
      <c r="C44" s="10"/>
      <c r="D44" s="10">
        <v>460</v>
      </c>
      <c r="E44" s="10"/>
      <c r="F44" s="106">
        <f t="shared" si="0"/>
        <v>460</v>
      </c>
      <c r="G44" s="10">
        <v>77</v>
      </c>
      <c r="H44" s="10"/>
      <c r="I44" s="10"/>
      <c r="J44" s="10"/>
      <c r="K44" s="10"/>
      <c r="L44" s="10"/>
      <c r="O44" s="106">
        <f t="shared" si="1"/>
        <v>0</v>
      </c>
      <c r="P44" s="10"/>
      <c r="Q44" s="10"/>
    </row>
    <row r="45" spans="1:17" s="88" customFormat="1" x14ac:dyDescent="0.25">
      <c r="A45" s="88" t="s">
        <v>58</v>
      </c>
      <c r="B45" s="92"/>
      <c r="C45" s="88">
        <f>SUM(C3:C44)</f>
        <v>1092423.44</v>
      </c>
      <c r="D45" s="88">
        <f>SUM(D3:D44)</f>
        <v>177437.5</v>
      </c>
      <c r="E45" s="88">
        <f>SUM(E3:E44)</f>
        <v>5152.51</v>
      </c>
      <c r="F45" s="88">
        <f>SUM(C45:E45)</f>
        <v>1275013.45</v>
      </c>
      <c r="G45" s="88">
        <f>SUM(G3:G44)</f>
        <v>1304.7299999999998</v>
      </c>
      <c r="H45" s="88">
        <f>SUM(H3:H44)</f>
        <v>43999.5</v>
      </c>
      <c r="I45" s="88">
        <f>SUM(I3:I44)</f>
        <v>25947.040000000001</v>
      </c>
      <c r="J45" s="88">
        <f>SUM(J3:J44)</f>
        <v>335066</v>
      </c>
      <c r="K45" s="88">
        <f t="shared" ref="K45:L45" si="2">SUM(K3:K44)</f>
        <v>0</v>
      </c>
      <c r="L45" s="88">
        <f t="shared" si="2"/>
        <v>0</v>
      </c>
      <c r="M45" s="88">
        <f>SUM(M3:M44)</f>
        <v>84581</v>
      </c>
      <c r="N45" s="88">
        <f>SUM(N3:N44)</f>
        <v>29413.7</v>
      </c>
      <c r="O45" s="88">
        <f>SUM(H45:N45)</f>
        <v>519007.24000000005</v>
      </c>
      <c r="P45" s="88">
        <f>SUM(P3:P11)</f>
        <v>122745</v>
      </c>
      <c r="Q45" s="88" t="s">
        <v>61</v>
      </c>
    </row>
    <row r="47" spans="1:17" x14ac:dyDescent="0.25">
      <c r="P47" s="5">
        <v>9.7699999999999995E-2</v>
      </c>
    </row>
  </sheetData>
  <mergeCells count="2">
    <mergeCell ref="B1:C1"/>
    <mergeCell ref="H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8CCF2-F870-4D16-A332-14070DB5FECC}">
  <dimension ref="A1:R60"/>
  <sheetViews>
    <sheetView zoomScaleNormal="100" zoomScaleSheetLayoutView="124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53" sqref="O5:O53"/>
    </sheetView>
  </sheetViews>
  <sheetFormatPr defaultRowHeight="15" x14ac:dyDescent="0.25"/>
  <cols>
    <col min="1" max="1" width="11.140625" customWidth="1"/>
    <col min="2" max="2" width="15.85546875" customWidth="1"/>
    <col min="3" max="3" width="11.85546875" customWidth="1"/>
    <col min="4" max="4" width="13.28515625" customWidth="1"/>
    <col min="5" max="5" width="15.7109375" customWidth="1"/>
    <col min="6" max="6" width="14.28515625" customWidth="1"/>
    <col min="7" max="7" width="13.85546875" customWidth="1"/>
    <col min="8" max="8" width="12" customWidth="1"/>
    <col min="9" max="9" width="10.5703125" customWidth="1"/>
    <col min="10" max="10" width="10.28515625" customWidth="1"/>
    <col min="11" max="11" width="10.7109375" customWidth="1"/>
    <col min="12" max="12" width="11" customWidth="1"/>
    <col min="13" max="13" width="12.28515625" customWidth="1"/>
    <col min="14" max="14" width="10.42578125" customWidth="1"/>
    <col min="15" max="15" width="18" customWidth="1"/>
    <col min="16" max="16" width="17.140625" customWidth="1"/>
    <col min="17" max="17" width="15.85546875" customWidth="1"/>
    <col min="18" max="18" width="23" customWidth="1"/>
  </cols>
  <sheetData>
    <row r="1" spans="1:18" x14ac:dyDescent="0.25">
      <c r="A1" s="37"/>
      <c r="B1" s="124" t="s">
        <v>67</v>
      </c>
      <c r="C1" s="124"/>
      <c r="D1" s="124"/>
      <c r="E1" s="124"/>
      <c r="F1" s="124"/>
      <c r="G1" s="124"/>
      <c r="H1" s="125"/>
      <c r="I1" s="125"/>
      <c r="J1" s="125"/>
      <c r="K1" s="125"/>
      <c r="L1" s="125"/>
      <c r="M1" s="125"/>
      <c r="N1" s="125"/>
      <c r="O1" s="125"/>
      <c r="P1" s="37"/>
      <c r="Q1" s="37"/>
    </row>
    <row r="2" spans="1:18" x14ac:dyDescent="0.25">
      <c r="A2" s="37"/>
      <c r="B2" s="124" t="s">
        <v>68</v>
      </c>
      <c r="C2" s="124"/>
      <c r="D2" s="124"/>
      <c r="E2" s="124"/>
      <c r="F2" s="124"/>
      <c r="G2" s="38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8" ht="75" customHeight="1" x14ac:dyDescent="0.25">
      <c r="A3" s="86"/>
      <c r="B3" s="123" t="s">
        <v>69</v>
      </c>
      <c r="C3" s="123"/>
      <c r="D3" s="86" t="s">
        <v>70</v>
      </c>
      <c r="E3" s="86" t="s">
        <v>71</v>
      </c>
      <c r="F3" s="86" t="s">
        <v>44</v>
      </c>
      <c r="G3" s="86" t="s">
        <v>45</v>
      </c>
      <c r="H3" s="123" t="s">
        <v>47</v>
      </c>
      <c r="I3" s="123"/>
      <c r="J3" s="123"/>
      <c r="K3" s="123"/>
      <c r="L3" s="123"/>
      <c r="M3" s="123"/>
      <c r="N3" s="123"/>
      <c r="O3" s="56" t="s">
        <v>49</v>
      </c>
      <c r="P3" s="122" t="s">
        <v>120</v>
      </c>
      <c r="Q3" s="122"/>
      <c r="R3" s="1"/>
    </row>
    <row r="4" spans="1:18" s="1" customFormat="1" ht="28.5" customHeight="1" x14ac:dyDescent="0.25">
      <c r="A4" s="86" t="s">
        <v>1</v>
      </c>
      <c r="B4" s="86" t="s">
        <v>0</v>
      </c>
      <c r="C4" s="86" t="s">
        <v>72</v>
      </c>
      <c r="D4" s="86" t="s">
        <v>72</v>
      </c>
      <c r="E4" s="86" t="s">
        <v>72</v>
      </c>
      <c r="F4" s="86" t="s">
        <v>72</v>
      </c>
      <c r="G4" s="86" t="s">
        <v>72</v>
      </c>
      <c r="H4" s="86" t="s">
        <v>13</v>
      </c>
      <c r="I4" s="86" t="s">
        <v>2</v>
      </c>
      <c r="J4" s="86" t="s">
        <v>10</v>
      </c>
      <c r="K4" s="86" t="s">
        <v>4</v>
      </c>
      <c r="L4" s="86" t="s">
        <v>6</v>
      </c>
      <c r="M4" s="86" t="s">
        <v>7</v>
      </c>
      <c r="N4" s="86" t="s">
        <v>9</v>
      </c>
      <c r="O4" s="56" t="s">
        <v>46</v>
      </c>
      <c r="P4" s="56" t="s">
        <v>46</v>
      </c>
      <c r="Q4" s="56" t="s">
        <v>51</v>
      </c>
    </row>
    <row r="5" spans="1:18" ht="45" x14ac:dyDescent="0.25">
      <c r="A5" s="11">
        <v>44256</v>
      </c>
      <c r="B5" s="10" t="s">
        <v>80</v>
      </c>
      <c r="C5" s="10">
        <v>49550</v>
      </c>
      <c r="D5" s="10">
        <v>9968</v>
      </c>
      <c r="E5" s="10">
        <v>350.1</v>
      </c>
      <c r="F5" s="107">
        <f>SUM(C5:E5)</f>
        <v>59868.1</v>
      </c>
      <c r="G5" s="10">
        <v>76.989999999999995</v>
      </c>
      <c r="H5" s="10">
        <v>7200</v>
      </c>
      <c r="I5" s="10"/>
      <c r="J5" s="10"/>
      <c r="K5" s="10"/>
      <c r="L5" s="10"/>
      <c r="M5" s="10"/>
      <c r="N5" s="10">
        <v>3</v>
      </c>
      <c r="O5" s="107">
        <f>SUM(H5:N5)</f>
        <v>7203</v>
      </c>
      <c r="P5" s="10">
        <v>60</v>
      </c>
      <c r="Q5" s="7" t="s">
        <v>50</v>
      </c>
    </row>
    <row r="6" spans="1:18" ht="30" x14ac:dyDescent="0.25">
      <c r="A6" s="11"/>
      <c r="B6" s="10"/>
      <c r="C6" s="10"/>
      <c r="D6" s="10">
        <v>853</v>
      </c>
      <c r="E6" s="10"/>
      <c r="F6" s="107">
        <f>SUM(D6:E6)</f>
        <v>853</v>
      </c>
      <c r="G6" s="10"/>
      <c r="H6" s="10"/>
      <c r="I6" s="10"/>
      <c r="J6" s="10"/>
      <c r="K6" s="10"/>
      <c r="L6" s="10"/>
      <c r="M6" s="10"/>
      <c r="N6" s="10"/>
      <c r="O6" s="107">
        <f t="shared" ref="O6:O53" si="0">SUM(H6:N6)</f>
        <v>0</v>
      </c>
      <c r="P6" s="10">
        <v>32850</v>
      </c>
      <c r="Q6" s="7" t="s">
        <v>62</v>
      </c>
    </row>
    <row r="7" spans="1:18" ht="30" x14ac:dyDescent="0.25">
      <c r="A7" s="11">
        <v>44257</v>
      </c>
      <c r="B7" s="10" t="s">
        <v>15</v>
      </c>
      <c r="C7" s="10">
        <v>68858.91</v>
      </c>
      <c r="D7" s="10">
        <v>1509.5</v>
      </c>
      <c r="E7" s="10"/>
      <c r="F7" s="107">
        <f>SUM(C7:E7)</f>
        <v>70368.41</v>
      </c>
      <c r="G7" s="10">
        <v>77</v>
      </c>
      <c r="H7" s="10"/>
      <c r="I7" s="10"/>
      <c r="J7" s="10">
        <v>71278</v>
      </c>
      <c r="K7" s="10"/>
      <c r="L7" s="10"/>
      <c r="M7" s="10"/>
      <c r="N7" s="10">
        <v>15000</v>
      </c>
      <c r="O7" s="107">
        <f t="shared" si="0"/>
        <v>86278</v>
      </c>
      <c r="P7" s="10">
        <v>1503</v>
      </c>
      <c r="Q7" s="7" t="s">
        <v>53</v>
      </c>
    </row>
    <row r="8" spans="1:18" ht="30" x14ac:dyDescent="0.25">
      <c r="A8" s="10"/>
      <c r="B8" s="10"/>
      <c r="C8" s="10"/>
      <c r="D8" s="10">
        <v>3000</v>
      </c>
      <c r="E8" s="10"/>
      <c r="F8" s="107">
        <f>SUM(D8:E8)</f>
        <v>3000</v>
      </c>
      <c r="G8" s="10"/>
      <c r="H8" s="10"/>
      <c r="I8" s="10"/>
      <c r="J8" s="10"/>
      <c r="K8" s="10"/>
      <c r="L8" s="10"/>
      <c r="M8" s="10"/>
      <c r="N8" s="10">
        <v>32850</v>
      </c>
      <c r="O8" s="107">
        <f t="shared" si="0"/>
        <v>32850</v>
      </c>
      <c r="P8" s="10">
        <v>315</v>
      </c>
      <c r="Q8" s="7" t="s">
        <v>65</v>
      </c>
    </row>
    <row r="9" spans="1:18" ht="30" x14ac:dyDescent="0.25">
      <c r="A9" s="10"/>
      <c r="B9" s="10"/>
      <c r="C9" s="10"/>
      <c r="D9" s="10"/>
      <c r="E9" s="10"/>
      <c r="F9" s="107"/>
      <c r="G9" s="10"/>
      <c r="H9" s="10"/>
      <c r="I9" s="10"/>
      <c r="J9" s="10"/>
      <c r="K9" s="10"/>
      <c r="L9" s="10"/>
      <c r="M9" s="10"/>
      <c r="N9" s="10">
        <v>9</v>
      </c>
      <c r="O9" s="107">
        <f t="shared" si="0"/>
        <v>9</v>
      </c>
      <c r="P9" s="10">
        <v>32850</v>
      </c>
      <c r="Q9" s="7" t="s">
        <v>3</v>
      </c>
    </row>
    <row r="10" spans="1:18" ht="30" x14ac:dyDescent="0.25">
      <c r="A10" s="11">
        <v>44258</v>
      </c>
      <c r="B10" s="10"/>
      <c r="C10" s="10"/>
      <c r="D10" s="10">
        <v>229.5</v>
      </c>
      <c r="E10" s="10"/>
      <c r="F10" s="107">
        <f t="shared" ref="F10:F19" si="1">SUM(D10:E10)</f>
        <v>229.5</v>
      </c>
      <c r="G10" s="10">
        <v>77</v>
      </c>
      <c r="H10" s="10"/>
      <c r="I10" s="10"/>
      <c r="J10" s="10"/>
      <c r="K10" s="10"/>
      <c r="L10" s="10"/>
      <c r="M10" s="10"/>
      <c r="N10" s="10"/>
      <c r="O10" s="107">
        <f t="shared" si="0"/>
        <v>0</v>
      </c>
      <c r="P10" s="10">
        <v>94420</v>
      </c>
      <c r="Q10" s="1" t="s">
        <v>57</v>
      </c>
    </row>
    <row r="11" spans="1:18" x14ac:dyDescent="0.25">
      <c r="A11" s="11">
        <v>44259</v>
      </c>
      <c r="B11" s="10"/>
      <c r="C11" s="10"/>
      <c r="D11" s="10">
        <v>103840</v>
      </c>
      <c r="E11" s="10"/>
      <c r="F11" s="107">
        <f t="shared" si="1"/>
        <v>103840</v>
      </c>
      <c r="G11" s="10">
        <v>77.010000000000005</v>
      </c>
      <c r="H11" s="10"/>
      <c r="I11" s="10"/>
      <c r="J11" s="10"/>
      <c r="K11" s="10"/>
      <c r="L11" s="10"/>
      <c r="M11" s="10"/>
      <c r="N11" s="10">
        <v>10000</v>
      </c>
      <c r="O11" s="107">
        <f t="shared" si="0"/>
        <v>10000</v>
      </c>
      <c r="P11" s="10">
        <v>338</v>
      </c>
      <c r="Q11" s="7" t="s">
        <v>59</v>
      </c>
    </row>
    <row r="12" spans="1:18" ht="45" x14ac:dyDescent="0.25">
      <c r="A12" s="11"/>
      <c r="B12" s="10"/>
      <c r="C12" s="10"/>
      <c r="D12" s="10">
        <v>4000</v>
      </c>
      <c r="E12" s="10"/>
      <c r="F12" s="107">
        <f t="shared" si="1"/>
        <v>4000</v>
      </c>
      <c r="G12" s="10"/>
      <c r="H12" s="10"/>
      <c r="I12" s="10"/>
      <c r="J12" s="10"/>
      <c r="K12" s="10"/>
      <c r="L12" s="10"/>
      <c r="M12" s="10"/>
      <c r="N12" s="10"/>
      <c r="O12" s="107">
        <f t="shared" si="0"/>
        <v>0</v>
      </c>
      <c r="P12" s="10">
        <v>45000</v>
      </c>
      <c r="Q12" s="7" t="s">
        <v>26</v>
      </c>
    </row>
    <row r="13" spans="1:18" ht="30" x14ac:dyDescent="0.25">
      <c r="A13" s="11">
        <v>44260</v>
      </c>
      <c r="B13" s="10"/>
      <c r="C13" s="10"/>
      <c r="D13" s="10">
        <v>4720.5</v>
      </c>
      <c r="E13" s="10"/>
      <c r="F13" s="107">
        <f t="shared" si="1"/>
        <v>4720.5</v>
      </c>
      <c r="G13" s="10">
        <v>76.989999999999995</v>
      </c>
      <c r="H13" s="10"/>
      <c r="I13" s="10"/>
      <c r="J13" s="10"/>
      <c r="K13" s="10">
        <v>103740</v>
      </c>
      <c r="L13" s="10"/>
      <c r="M13" s="10"/>
      <c r="N13" s="10">
        <v>9</v>
      </c>
      <c r="O13" s="107">
        <f t="shared" si="0"/>
        <v>103749</v>
      </c>
      <c r="P13" s="10">
        <v>218</v>
      </c>
      <c r="Q13" s="7" t="s">
        <v>60</v>
      </c>
    </row>
    <row r="14" spans="1:18" ht="60" x14ac:dyDescent="0.25">
      <c r="A14" s="11"/>
      <c r="B14" s="10"/>
      <c r="C14" s="10"/>
      <c r="D14" s="10">
        <v>4480</v>
      </c>
      <c r="E14" s="10"/>
      <c r="F14" s="107">
        <f t="shared" si="1"/>
        <v>4480</v>
      </c>
      <c r="G14" s="10"/>
      <c r="H14" s="10"/>
      <c r="I14" s="10"/>
      <c r="J14" s="10"/>
      <c r="K14" s="10"/>
      <c r="L14" s="10"/>
      <c r="M14" s="10"/>
      <c r="N14" s="10">
        <v>21262</v>
      </c>
      <c r="O14" s="107">
        <f t="shared" si="0"/>
        <v>21262</v>
      </c>
      <c r="P14" s="10">
        <v>720</v>
      </c>
      <c r="Q14" s="9" t="s">
        <v>63</v>
      </c>
    </row>
    <row r="15" spans="1:18" ht="60" x14ac:dyDescent="0.25">
      <c r="A15" s="11">
        <v>44261</v>
      </c>
      <c r="B15" s="10"/>
      <c r="C15" s="10"/>
      <c r="D15" s="10">
        <v>1019</v>
      </c>
      <c r="E15" s="10">
        <v>106.9</v>
      </c>
      <c r="F15" s="107">
        <f t="shared" si="1"/>
        <v>1125.9000000000001</v>
      </c>
      <c r="G15" s="10">
        <v>77</v>
      </c>
      <c r="H15" s="10"/>
      <c r="I15" s="10"/>
      <c r="J15" s="10"/>
      <c r="K15" s="10"/>
      <c r="L15" s="10"/>
      <c r="M15" s="10"/>
      <c r="N15" s="10"/>
      <c r="O15" s="107">
        <f t="shared" si="0"/>
        <v>0</v>
      </c>
      <c r="P15" s="10">
        <v>21262</v>
      </c>
      <c r="Q15" s="8" t="s">
        <v>64</v>
      </c>
    </row>
    <row r="16" spans="1:18" x14ac:dyDescent="0.25">
      <c r="A16" s="11">
        <v>44262</v>
      </c>
      <c r="B16" s="10"/>
      <c r="C16" s="10"/>
      <c r="D16" s="10">
        <v>240.5</v>
      </c>
      <c r="E16" s="10"/>
      <c r="F16" s="107">
        <f t="shared" si="1"/>
        <v>240.5</v>
      </c>
      <c r="G16" s="10">
        <v>77</v>
      </c>
      <c r="H16" s="10"/>
      <c r="I16" s="10"/>
      <c r="J16" s="10"/>
      <c r="K16" s="10"/>
      <c r="L16" s="10"/>
      <c r="M16" s="10"/>
      <c r="N16" s="10"/>
      <c r="O16" s="107">
        <f t="shared" si="0"/>
        <v>0</v>
      </c>
      <c r="P16" s="13"/>
      <c r="Q16" s="14"/>
    </row>
    <row r="17" spans="1:17" x14ac:dyDescent="0.25">
      <c r="A17" s="11">
        <v>44263</v>
      </c>
      <c r="B17" s="10"/>
      <c r="C17" s="10"/>
      <c r="D17" s="10">
        <v>10.5</v>
      </c>
      <c r="E17" s="10">
        <v>58.35</v>
      </c>
      <c r="F17" s="107">
        <f t="shared" si="1"/>
        <v>68.849999999999994</v>
      </c>
      <c r="G17" s="10">
        <v>77.010000000000005</v>
      </c>
      <c r="H17" s="10"/>
      <c r="I17" s="12"/>
      <c r="J17" s="10"/>
      <c r="K17" s="10"/>
      <c r="L17" s="10"/>
      <c r="M17" s="10"/>
      <c r="N17" s="10"/>
      <c r="O17" s="107">
        <f t="shared" si="0"/>
        <v>0</v>
      </c>
      <c r="P17" s="10"/>
      <c r="Q17" s="10"/>
    </row>
    <row r="18" spans="1:17" x14ac:dyDescent="0.25">
      <c r="A18" s="11">
        <v>44264</v>
      </c>
      <c r="B18" s="10"/>
      <c r="C18" s="10"/>
      <c r="D18" s="10">
        <v>28467</v>
      </c>
      <c r="E18" s="10">
        <v>773.14</v>
      </c>
      <c r="F18" s="107">
        <f t="shared" si="1"/>
        <v>29240.14</v>
      </c>
      <c r="G18" s="10">
        <v>76.989999999999995</v>
      </c>
      <c r="H18" s="10"/>
      <c r="I18" s="10"/>
      <c r="J18" s="10"/>
      <c r="K18" s="10"/>
      <c r="L18" s="10">
        <v>52525</v>
      </c>
      <c r="M18" s="10"/>
      <c r="N18" s="10">
        <v>3</v>
      </c>
      <c r="O18" s="107">
        <f t="shared" si="0"/>
        <v>52528</v>
      </c>
      <c r="P18" s="10"/>
      <c r="Q18" s="10"/>
    </row>
    <row r="19" spans="1:17" x14ac:dyDescent="0.25">
      <c r="A19" s="11">
        <v>44265</v>
      </c>
      <c r="B19" s="10"/>
      <c r="C19" s="10"/>
      <c r="D19" s="10">
        <v>530</v>
      </c>
      <c r="E19" s="10">
        <v>100</v>
      </c>
      <c r="F19" s="107">
        <f t="shared" si="1"/>
        <v>630</v>
      </c>
      <c r="G19" s="10">
        <v>77</v>
      </c>
      <c r="H19" s="10"/>
      <c r="I19" s="10"/>
      <c r="J19" s="10"/>
      <c r="K19" s="10"/>
      <c r="L19" s="10"/>
      <c r="M19" s="10"/>
      <c r="N19" s="10">
        <v>15000</v>
      </c>
      <c r="O19" s="107">
        <f t="shared" si="0"/>
        <v>15000</v>
      </c>
      <c r="P19" s="10"/>
      <c r="Q19" s="10"/>
    </row>
    <row r="20" spans="1:17" x14ac:dyDescent="0.25">
      <c r="A20" s="10"/>
      <c r="B20" s="10"/>
      <c r="C20" s="10"/>
      <c r="D20" s="10"/>
      <c r="E20" s="10"/>
      <c r="F20" s="107"/>
      <c r="G20" s="10"/>
      <c r="H20" s="10"/>
      <c r="I20" s="10"/>
      <c r="J20" s="10"/>
      <c r="K20" s="10"/>
      <c r="L20" s="10"/>
      <c r="M20" s="10"/>
      <c r="N20" s="10">
        <v>3</v>
      </c>
      <c r="O20" s="107">
        <f t="shared" si="0"/>
        <v>3</v>
      </c>
      <c r="P20" s="10"/>
      <c r="Q20" s="10"/>
    </row>
    <row r="21" spans="1:17" x14ac:dyDescent="0.25">
      <c r="A21" s="11">
        <v>44266</v>
      </c>
      <c r="B21" s="10" t="s">
        <v>91</v>
      </c>
      <c r="C21" s="10">
        <v>205511</v>
      </c>
      <c r="D21" s="10">
        <v>5009.5</v>
      </c>
      <c r="E21" s="10">
        <v>213.95</v>
      </c>
      <c r="F21" s="107">
        <f>SUM(C21:E21)</f>
        <v>210734.45</v>
      </c>
      <c r="G21" s="10">
        <v>77</v>
      </c>
      <c r="H21" s="10"/>
      <c r="I21" s="10"/>
      <c r="J21" s="10"/>
      <c r="K21" s="10"/>
      <c r="L21" s="10"/>
      <c r="M21" s="10"/>
      <c r="N21" s="10"/>
      <c r="O21" s="107">
        <f t="shared" si="0"/>
        <v>0</v>
      </c>
      <c r="P21" s="10"/>
      <c r="Q21" s="10"/>
    </row>
    <row r="22" spans="1:17" x14ac:dyDescent="0.25">
      <c r="A22" s="11">
        <v>44267</v>
      </c>
      <c r="B22" s="10"/>
      <c r="C22" s="10"/>
      <c r="D22" s="10">
        <v>1000.5</v>
      </c>
      <c r="E22" s="10">
        <v>10.69</v>
      </c>
      <c r="F22" s="107">
        <f>SUM(D22:E22)</f>
        <v>1011.19</v>
      </c>
      <c r="G22" s="10">
        <v>68.19</v>
      </c>
      <c r="H22" s="10"/>
      <c r="I22" s="10"/>
      <c r="J22" s="10"/>
      <c r="K22" s="10"/>
      <c r="L22" s="10"/>
      <c r="M22" s="10">
        <v>186834</v>
      </c>
      <c r="N22" s="10">
        <v>3</v>
      </c>
      <c r="O22" s="107">
        <f t="shared" si="0"/>
        <v>186837</v>
      </c>
      <c r="P22" s="10"/>
      <c r="Q22" s="10"/>
    </row>
    <row r="23" spans="1:17" x14ac:dyDescent="0.25">
      <c r="A23" s="11"/>
      <c r="B23" s="10"/>
      <c r="C23" s="10"/>
      <c r="D23" s="10">
        <v>84</v>
      </c>
      <c r="E23" s="10"/>
      <c r="F23" s="107">
        <f>SUM(D23:E23)</f>
        <v>84</v>
      </c>
      <c r="G23" s="10"/>
      <c r="H23" s="10"/>
      <c r="I23" s="10"/>
      <c r="J23" s="10"/>
      <c r="K23" s="10"/>
      <c r="L23" s="10"/>
      <c r="M23" s="10"/>
      <c r="N23" s="10"/>
      <c r="O23" s="107">
        <f t="shared" si="0"/>
        <v>0</v>
      </c>
      <c r="P23" s="10"/>
      <c r="Q23" s="10"/>
    </row>
    <row r="24" spans="1:17" x14ac:dyDescent="0.25">
      <c r="A24" s="11">
        <v>44268</v>
      </c>
      <c r="B24" s="10"/>
      <c r="C24" s="10"/>
      <c r="D24" s="10"/>
      <c r="E24" s="10"/>
      <c r="F24" s="107"/>
      <c r="G24" s="10">
        <v>68.17</v>
      </c>
      <c r="H24" s="10"/>
      <c r="I24" s="10"/>
      <c r="J24" s="10"/>
      <c r="K24" s="10"/>
      <c r="L24" s="10"/>
      <c r="M24" s="10"/>
      <c r="N24" s="10"/>
      <c r="O24" s="107">
        <f t="shared" si="0"/>
        <v>0</v>
      </c>
      <c r="P24" s="10"/>
      <c r="Q24" s="10"/>
    </row>
    <row r="25" spans="1:17" x14ac:dyDescent="0.25">
      <c r="A25" s="11">
        <v>44269</v>
      </c>
      <c r="B25" s="10"/>
      <c r="C25" s="10"/>
      <c r="D25" s="10">
        <v>1674</v>
      </c>
      <c r="E25" s="10"/>
      <c r="F25" s="107">
        <f>SUM(D25:E25)</f>
        <v>1674</v>
      </c>
      <c r="G25" s="10">
        <v>68.180000000000007</v>
      </c>
      <c r="H25" s="10"/>
      <c r="I25" s="10"/>
      <c r="J25" s="10"/>
      <c r="K25" s="10"/>
      <c r="L25" s="10"/>
      <c r="M25" s="10"/>
      <c r="N25" s="10"/>
      <c r="O25" s="107">
        <f t="shared" si="0"/>
        <v>0</v>
      </c>
      <c r="P25" s="10"/>
      <c r="Q25" s="10"/>
    </row>
    <row r="26" spans="1:17" x14ac:dyDescent="0.25">
      <c r="A26" s="11">
        <v>44270</v>
      </c>
      <c r="B26" s="10"/>
      <c r="C26" s="10"/>
      <c r="D26" s="10">
        <v>15230</v>
      </c>
      <c r="E26" s="10">
        <v>21.43</v>
      </c>
      <c r="F26" s="107">
        <f>SUM(D26:E26)</f>
        <v>15251.43</v>
      </c>
      <c r="G26" s="10">
        <v>68.180000000000007</v>
      </c>
      <c r="H26" s="10"/>
      <c r="I26" s="10"/>
      <c r="J26" s="10"/>
      <c r="K26" s="10"/>
      <c r="L26" s="10"/>
      <c r="M26" s="10"/>
      <c r="N26" s="10">
        <v>3</v>
      </c>
      <c r="O26" s="107">
        <f t="shared" si="0"/>
        <v>3</v>
      </c>
      <c r="P26" s="10"/>
      <c r="Q26" s="10"/>
    </row>
    <row r="27" spans="1:17" x14ac:dyDescent="0.25">
      <c r="A27" s="11"/>
      <c r="B27" s="10" t="s">
        <v>12</v>
      </c>
      <c r="C27" s="10">
        <v>1386</v>
      </c>
      <c r="D27" s="10">
        <v>1967</v>
      </c>
      <c r="E27" s="10"/>
      <c r="F27" s="107">
        <f>SUM(C27:E27)</f>
        <v>3353</v>
      </c>
      <c r="G27" s="10"/>
      <c r="H27" s="10"/>
      <c r="I27" s="10"/>
      <c r="J27" s="10"/>
      <c r="K27" s="10"/>
      <c r="L27" s="10"/>
      <c r="M27" s="10"/>
      <c r="N27" s="10">
        <v>33827.29</v>
      </c>
      <c r="O27" s="107">
        <f t="shared" si="0"/>
        <v>33827.29</v>
      </c>
      <c r="P27" s="10"/>
      <c r="Q27" s="10"/>
    </row>
    <row r="28" spans="1:17" x14ac:dyDescent="0.25">
      <c r="A28" s="11">
        <v>44271</v>
      </c>
      <c r="B28" s="10"/>
      <c r="C28" s="10"/>
      <c r="D28" s="10">
        <v>19</v>
      </c>
      <c r="E28" s="10">
        <v>636.19000000000005</v>
      </c>
      <c r="F28" s="107">
        <f>SUM(D28:E28)</f>
        <v>655.19000000000005</v>
      </c>
      <c r="G28" s="10">
        <v>68.19</v>
      </c>
      <c r="H28" s="10"/>
      <c r="I28" s="10"/>
      <c r="J28" s="10"/>
      <c r="K28" s="10"/>
      <c r="L28" s="10">
        <v>13990</v>
      </c>
      <c r="M28" s="10"/>
      <c r="N28" s="10"/>
      <c r="O28" s="107">
        <f t="shared" si="0"/>
        <v>13990</v>
      </c>
      <c r="P28" s="10"/>
      <c r="Q28" s="10"/>
    </row>
    <row r="29" spans="1:17" x14ac:dyDescent="0.25">
      <c r="A29" s="11">
        <v>44272</v>
      </c>
      <c r="B29" s="10" t="s">
        <v>20</v>
      </c>
      <c r="C29" s="10">
        <v>10000</v>
      </c>
      <c r="D29" s="10">
        <v>119</v>
      </c>
      <c r="E29" s="10"/>
      <c r="F29" s="107">
        <f>SUM(C29:E29)</f>
        <v>10119</v>
      </c>
      <c r="G29" s="10">
        <v>57.48</v>
      </c>
      <c r="H29" s="10"/>
      <c r="I29" s="10"/>
      <c r="J29" s="10"/>
      <c r="K29" s="10"/>
      <c r="L29" s="10"/>
      <c r="M29" s="10"/>
      <c r="N29" s="10"/>
      <c r="O29" s="107">
        <f t="shared" si="0"/>
        <v>0</v>
      </c>
      <c r="P29" s="10"/>
      <c r="Q29" s="10"/>
    </row>
    <row r="30" spans="1:17" x14ac:dyDescent="0.25">
      <c r="A30" s="11">
        <v>44273</v>
      </c>
      <c r="B30" s="10"/>
      <c r="C30" s="10"/>
      <c r="D30" s="10">
        <v>2301</v>
      </c>
      <c r="E30" s="10"/>
      <c r="F30" s="107">
        <f>SUM(D30:E30)</f>
        <v>2301</v>
      </c>
      <c r="G30" s="10">
        <v>68.180000000000007</v>
      </c>
      <c r="H30" s="10"/>
      <c r="I30" s="10"/>
      <c r="J30" s="10"/>
      <c r="K30" s="10"/>
      <c r="L30" s="10"/>
      <c r="M30" s="10"/>
      <c r="N30" s="10"/>
      <c r="O30" s="107">
        <f t="shared" si="0"/>
        <v>0</v>
      </c>
      <c r="P30" s="10"/>
      <c r="Q30" s="10"/>
    </row>
    <row r="31" spans="1:17" ht="30" x14ac:dyDescent="0.25">
      <c r="A31" s="11">
        <v>44274</v>
      </c>
      <c r="B31" s="9" t="s">
        <v>82</v>
      </c>
      <c r="C31" s="10">
        <v>2000</v>
      </c>
      <c r="D31" s="10">
        <v>195.5</v>
      </c>
      <c r="E31" s="10">
        <v>153.16999999999999</v>
      </c>
      <c r="F31" s="107">
        <f>SUM(C31:E31)</f>
        <v>2348.67</v>
      </c>
      <c r="G31" s="10">
        <v>68.180000000000007</v>
      </c>
      <c r="H31" s="10"/>
      <c r="I31" s="10">
        <v>6470</v>
      </c>
      <c r="J31" s="10"/>
      <c r="K31" s="10"/>
      <c r="L31" s="10"/>
      <c r="M31" s="10"/>
      <c r="N31" s="10">
        <v>6</v>
      </c>
      <c r="O31" s="107">
        <f t="shared" si="0"/>
        <v>6476</v>
      </c>
      <c r="P31" s="10"/>
      <c r="Q31" s="10"/>
    </row>
    <row r="32" spans="1:17" x14ac:dyDescent="0.25">
      <c r="A32" s="10"/>
      <c r="B32" s="10"/>
      <c r="C32" s="10"/>
      <c r="D32" s="10"/>
      <c r="E32" s="10"/>
      <c r="F32" s="107"/>
      <c r="G32" s="10"/>
      <c r="H32" s="10"/>
      <c r="I32" s="10"/>
      <c r="J32" s="10"/>
      <c r="K32" s="10"/>
      <c r="L32" s="10"/>
      <c r="M32" s="10"/>
      <c r="N32" s="10">
        <v>338</v>
      </c>
      <c r="O32" s="107">
        <f t="shared" si="0"/>
        <v>338</v>
      </c>
      <c r="P32" s="10"/>
      <c r="Q32" s="9"/>
    </row>
    <row r="33" spans="1:17" x14ac:dyDescent="0.25">
      <c r="A33" s="10"/>
      <c r="B33" s="10"/>
      <c r="C33" s="10"/>
      <c r="D33" s="10"/>
      <c r="E33" s="10"/>
      <c r="F33" s="107"/>
      <c r="G33" s="10"/>
      <c r="H33" s="10"/>
      <c r="I33" s="10"/>
      <c r="J33" s="10"/>
      <c r="K33" s="10"/>
      <c r="L33" s="10"/>
      <c r="M33" s="10"/>
      <c r="N33" s="10">
        <v>315</v>
      </c>
      <c r="O33" s="107">
        <f t="shared" si="0"/>
        <v>315</v>
      </c>
      <c r="P33" s="10"/>
      <c r="Q33" s="10"/>
    </row>
    <row r="34" spans="1:17" x14ac:dyDescent="0.25">
      <c r="A34" s="10"/>
      <c r="B34" s="10"/>
      <c r="C34" s="10"/>
      <c r="D34" s="10"/>
      <c r="E34" s="10"/>
      <c r="F34" s="107"/>
      <c r="G34" s="10"/>
      <c r="H34" s="10"/>
      <c r="I34" s="10"/>
      <c r="J34" s="10"/>
      <c r="K34" s="10"/>
      <c r="L34" s="10"/>
      <c r="M34" s="10"/>
      <c r="N34" s="10">
        <v>1503</v>
      </c>
      <c r="O34" s="107">
        <f t="shared" si="0"/>
        <v>1503</v>
      </c>
      <c r="P34" s="10"/>
      <c r="Q34" s="10"/>
    </row>
    <row r="35" spans="1:17" x14ac:dyDescent="0.25">
      <c r="A35" s="11">
        <v>44275</v>
      </c>
      <c r="B35" s="10"/>
      <c r="C35" s="10"/>
      <c r="D35" s="10">
        <v>4.5</v>
      </c>
      <c r="E35" s="10"/>
      <c r="F35" s="107">
        <f>SUM(D35:E35)</f>
        <v>4.5</v>
      </c>
      <c r="G35" s="10">
        <v>68.19</v>
      </c>
      <c r="H35" s="10"/>
      <c r="I35" s="10"/>
      <c r="J35" s="10"/>
      <c r="K35" s="10"/>
      <c r="L35" s="10"/>
      <c r="M35" s="10"/>
      <c r="N35" s="10"/>
      <c r="O35" s="107">
        <f t="shared" si="0"/>
        <v>0</v>
      </c>
      <c r="P35" s="10"/>
      <c r="Q35" s="10"/>
    </row>
    <row r="36" spans="1:17" x14ac:dyDescent="0.25">
      <c r="A36" s="11">
        <v>44276</v>
      </c>
      <c r="B36" s="10"/>
      <c r="C36" s="10"/>
      <c r="D36" s="10">
        <v>465</v>
      </c>
      <c r="E36" s="10">
        <v>102.11</v>
      </c>
      <c r="F36" s="107">
        <f>SUM(D36:E36)</f>
        <v>567.11</v>
      </c>
      <c r="G36" s="10">
        <v>68.17</v>
      </c>
      <c r="H36" s="10"/>
      <c r="I36" s="10"/>
      <c r="J36" s="10"/>
      <c r="K36" s="10"/>
      <c r="L36" s="10"/>
      <c r="M36" s="10"/>
      <c r="N36" s="10"/>
      <c r="O36" s="107">
        <f t="shared" si="0"/>
        <v>0</v>
      </c>
      <c r="P36" s="10"/>
      <c r="Q36" s="10"/>
    </row>
    <row r="37" spans="1:17" x14ac:dyDescent="0.25">
      <c r="A37" s="11">
        <v>44277</v>
      </c>
      <c r="B37" s="10"/>
      <c r="C37" s="10"/>
      <c r="D37" s="10">
        <v>1001</v>
      </c>
      <c r="E37" s="10">
        <v>0.97</v>
      </c>
      <c r="F37" s="107">
        <f>SUM(D37:E37)</f>
        <v>1001.97</v>
      </c>
      <c r="G37" s="10">
        <v>68.180000000000007</v>
      </c>
      <c r="H37" s="10"/>
      <c r="I37" s="10">
        <v>10000</v>
      </c>
      <c r="J37" s="10"/>
      <c r="K37" s="10"/>
      <c r="L37" s="10"/>
      <c r="M37" s="10">
        <v>6254</v>
      </c>
      <c r="N37" s="10">
        <v>5000</v>
      </c>
      <c r="O37" s="107">
        <f t="shared" si="0"/>
        <v>21254</v>
      </c>
      <c r="P37" s="10"/>
      <c r="Q37" s="10"/>
    </row>
    <row r="38" spans="1:17" x14ac:dyDescent="0.25">
      <c r="A38" s="10"/>
      <c r="B38" s="10"/>
      <c r="C38" s="10"/>
      <c r="D38" s="10"/>
      <c r="E38" s="10"/>
      <c r="F38" s="107"/>
      <c r="G38" s="10"/>
      <c r="H38" s="10"/>
      <c r="I38" s="10"/>
      <c r="J38" s="10"/>
      <c r="K38" s="10"/>
      <c r="L38" s="10"/>
      <c r="M38" s="10"/>
      <c r="N38" s="10">
        <v>10000</v>
      </c>
      <c r="O38" s="107">
        <f t="shared" si="0"/>
        <v>10000</v>
      </c>
      <c r="P38" s="10"/>
      <c r="Q38" s="10"/>
    </row>
    <row r="39" spans="1:17" x14ac:dyDescent="0.25">
      <c r="A39" s="11">
        <v>44278</v>
      </c>
      <c r="B39" s="10"/>
      <c r="C39" s="10"/>
      <c r="D39" s="10"/>
      <c r="E39" s="10">
        <v>972.5</v>
      </c>
      <c r="F39" s="107">
        <f>SUM(C39:E39)</f>
        <v>972.5</v>
      </c>
      <c r="G39" s="10">
        <v>68.180000000000007</v>
      </c>
      <c r="H39" s="10"/>
      <c r="I39" s="10"/>
      <c r="J39" s="10">
        <v>100074</v>
      </c>
      <c r="K39" s="10"/>
      <c r="L39" s="10">
        <v>68581</v>
      </c>
      <c r="M39" s="10"/>
      <c r="N39" s="10">
        <v>3</v>
      </c>
      <c r="O39" s="107">
        <f t="shared" si="0"/>
        <v>168658</v>
      </c>
      <c r="P39" s="10"/>
      <c r="Q39" s="10"/>
    </row>
    <row r="40" spans="1:17" x14ac:dyDescent="0.25">
      <c r="A40" s="11">
        <v>44279</v>
      </c>
      <c r="B40" s="10"/>
      <c r="C40" s="10"/>
      <c r="D40" s="10">
        <v>201</v>
      </c>
      <c r="E40" s="10">
        <v>765.84</v>
      </c>
      <c r="F40" s="107">
        <f>SUM(D40:E40)</f>
        <v>966.84</v>
      </c>
      <c r="G40" s="10">
        <v>72.98</v>
      </c>
      <c r="H40" s="10"/>
      <c r="I40" s="10"/>
      <c r="J40" s="10"/>
      <c r="K40" s="10"/>
      <c r="L40" s="10"/>
      <c r="M40" s="10"/>
      <c r="N40" s="10">
        <v>3000</v>
      </c>
      <c r="O40" s="107">
        <f t="shared" si="0"/>
        <v>3000</v>
      </c>
      <c r="P40" s="10"/>
      <c r="Q40" s="10"/>
    </row>
    <row r="41" spans="1:17" ht="30" x14ac:dyDescent="0.25">
      <c r="A41" s="11">
        <v>44280</v>
      </c>
      <c r="B41" s="9" t="s">
        <v>82</v>
      </c>
      <c r="C41" s="10">
        <v>24000</v>
      </c>
      <c r="D41" s="10">
        <v>32401</v>
      </c>
      <c r="E41" s="10">
        <v>1.17</v>
      </c>
      <c r="F41" s="107">
        <f>SUM(C41:E41)</f>
        <v>56402.17</v>
      </c>
      <c r="G41" s="10">
        <v>72.959999999999994</v>
      </c>
      <c r="H41" s="10"/>
      <c r="I41" s="10"/>
      <c r="J41" s="10"/>
      <c r="K41" s="10"/>
      <c r="L41" s="10"/>
      <c r="M41" s="10"/>
      <c r="N41" s="10"/>
      <c r="O41" s="107">
        <f t="shared" si="0"/>
        <v>0</v>
      </c>
      <c r="P41" s="10"/>
      <c r="Q41" s="10"/>
    </row>
    <row r="42" spans="1:17" ht="30" x14ac:dyDescent="0.25">
      <c r="A42" s="11">
        <v>44281</v>
      </c>
      <c r="B42" s="9" t="s">
        <v>82</v>
      </c>
      <c r="C42" s="10">
        <v>4755</v>
      </c>
      <c r="D42" s="10">
        <v>5439.5</v>
      </c>
      <c r="E42" s="10">
        <v>628.57000000000005</v>
      </c>
      <c r="F42" s="107">
        <f>SUM(C42:E42)</f>
        <v>10823.07</v>
      </c>
      <c r="G42" s="10">
        <v>72.97</v>
      </c>
      <c r="H42" s="10"/>
      <c r="I42" s="10"/>
      <c r="J42" s="10"/>
      <c r="K42" s="10"/>
      <c r="L42" s="10"/>
      <c r="M42" s="10"/>
      <c r="N42" s="10">
        <v>3</v>
      </c>
      <c r="O42" s="107">
        <f t="shared" si="0"/>
        <v>3</v>
      </c>
      <c r="P42" s="10"/>
      <c r="Q42" s="10"/>
    </row>
    <row r="43" spans="1:17" x14ac:dyDescent="0.25">
      <c r="A43" s="10"/>
      <c r="B43" s="10"/>
      <c r="C43" s="10"/>
      <c r="D43" s="10"/>
      <c r="E43" s="10"/>
      <c r="F43" s="107"/>
      <c r="G43" s="10"/>
      <c r="H43" s="10"/>
      <c r="I43" s="10"/>
      <c r="J43" s="10"/>
      <c r="K43" s="10"/>
      <c r="L43" s="10"/>
      <c r="M43" s="10"/>
      <c r="N43" s="10">
        <v>218</v>
      </c>
      <c r="O43" s="107">
        <f t="shared" si="0"/>
        <v>218</v>
      </c>
      <c r="P43" s="10"/>
      <c r="Q43" s="10"/>
    </row>
    <row r="44" spans="1:17" x14ac:dyDescent="0.25">
      <c r="A44" s="10"/>
      <c r="B44" s="10"/>
      <c r="C44" s="10"/>
      <c r="D44" s="10"/>
      <c r="E44" s="10"/>
      <c r="F44" s="107"/>
      <c r="G44" s="10"/>
      <c r="H44" s="10"/>
      <c r="I44" s="10"/>
      <c r="J44" s="10"/>
      <c r="K44" s="10"/>
      <c r="L44" s="10"/>
      <c r="M44" s="10"/>
      <c r="N44" s="10">
        <v>720</v>
      </c>
      <c r="O44" s="107">
        <f t="shared" si="0"/>
        <v>720</v>
      </c>
      <c r="P44" s="10"/>
      <c r="Q44" s="10"/>
    </row>
    <row r="45" spans="1:17" x14ac:dyDescent="0.25">
      <c r="A45" s="11">
        <v>44282</v>
      </c>
      <c r="B45" s="10"/>
      <c r="C45" s="10"/>
      <c r="D45" s="10">
        <v>300</v>
      </c>
      <c r="E45" s="10"/>
      <c r="F45" s="107">
        <f>SUM(D45:E45)</f>
        <v>300</v>
      </c>
      <c r="G45" s="10">
        <v>72.98</v>
      </c>
      <c r="H45" s="10"/>
      <c r="I45" s="10"/>
      <c r="J45" s="10"/>
      <c r="K45" s="10"/>
      <c r="L45" s="10"/>
      <c r="M45" s="10"/>
      <c r="N45" s="10"/>
      <c r="O45" s="107">
        <f t="shared" si="0"/>
        <v>0</v>
      </c>
      <c r="P45" s="10"/>
      <c r="Q45" s="10"/>
    </row>
    <row r="46" spans="1:17" x14ac:dyDescent="0.25">
      <c r="A46" s="11">
        <v>44283</v>
      </c>
      <c r="B46" s="10"/>
      <c r="C46" s="10"/>
      <c r="D46" s="10"/>
      <c r="E46" s="10"/>
      <c r="F46" s="107"/>
      <c r="G46" s="10">
        <v>72.98</v>
      </c>
      <c r="H46" s="10"/>
      <c r="I46" s="10"/>
      <c r="J46" s="10"/>
      <c r="K46" s="10"/>
      <c r="L46" s="10"/>
      <c r="M46" s="10"/>
      <c r="N46" s="10"/>
      <c r="O46" s="107">
        <f t="shared" si="0"/>
        <v>0</v>
      </c>
      <c r="P46" s="10"/>
      <c r="Q46" s="10"/>
    </row>
    <row r="47" spans="1:17" x14ac:dyDescent="0.25">
      <c r="A47" s="11">
        <v>44284</v>
      </c>
      <c r="B47" s="10"/>
      <c r="C47" s="10"/>
      <c r="D47" s="10">
        <v>14083</v>
      </c>
      <c r="E47" s="10"/>
      <c r="F47" s="107">
        <f>SUM(D47:E47)</f>
        <v>14083</v>
      </c>
      <c r="G47" s="10">
        <v>72.97</v>
      </c>
      <c r="H47" s="10"/>
      <c r="I47" s="10"/>
      <c r="J47" s="10"/>
      <c r="K47" s="10"/>
      <c r="L47" s="10"/>
      <c r="M47" s="10"/>
      <c r="N47" s="10">
        <v>15000</v>
      </c>
      <c r="O47" s="107">
        <f t="shared" si="0"/>
        <v>15000</v>
      </c>
      <c r="P47" s="10"/>
      <c r="Q47" s="10"/>
    </row>
    <row r="48" spans="1:17" x14ac:dyDescent="0.25">
      <c r="A48" s="11"/>
      <c r="B48" s="10"/>
      <c r="C48" s="10"/>
      <c r="D48" s="10">
        <v>1022</v>
      </c>
      <c r="E48" s="10"/>
      <c r="F48" s="107">
        <f>SUM(D48:E48)</f>
        <v>1022</v>
      </c>
      <c r="G48" s="10"/>
      <c r="H48" s="10"/>
      <c r="I48" s="10"/>
      <c r="J48" s="10"/>
      <c r="K48" s="10"/>
      <c r="L48" s="10"/>
      <c r="M48" s="10"/>
      <c r="N48" s="10"/>
      <c r="O48" s="107">
        <f t="shared" si="0"/>
        <v>0</v>
      </c>
      <c r="P48" s="10"/>
      <c r="Q48" s="10"/>
    </row>
    <row r="49" spans="1:17" x14ac:dyDescent="0.25">
      <c r="A49" s="11">
        <v>44285</v>
      </c>
      <c r="B49" s="10" t="s">
        <v>80</v>
      </c>
      <c r="C49" s="10">
        <v>50150</v>
      </c>
      <c r="D49" s="10">
        <v>123360</v>
      </c>
      <c r="E49" s="10"/>
      <c r="F49" s="107">
        <f>SUM(C49:E49)</f>
        <v>173510</v>
      </c>
      <c r="G49" s="10">
        <v>72.97</v>
      </c>
      <c r="H49" s="10"/>
      <c r="I49" s="10"/>
      <c r="J49" s="10">
        <v>8550</v>
      </c>
      <c r="K49" s="10">
        <v>28755</v>
      </c>
      <c r="L49" s="10"/>
      <c r="M49" s="10"/>
      <c r="N49" s="10">
        <v>3</v>
      </c>
      <c r="O49" s="107">
        <f t="shared" si="0"/>
        <v>37308</v>
      </c>
      <c r="P49" s="10"/>
      <c r="Q49" s="10"/>
    </row>
    <row r="50" spans="1:17" x14ac:dyDescent="0.25">
      <c r="A50" s="10"/>
      <c r="B50" s="10" t="s">
        <v>12</v>
      </c>
      <c r="C50" s="10">
        <v>752</v>
      </c>
      <c r="D50" s="10"/>
      <c r="E50" s="10"/>
      <c r="F50" s="107">
        <f>SUM(C50:E50)</f>
        <v>752</v>
      </c>
      <c r="G50" s="10"/>
      <c r="H50" s="10"/>
      <c r="I50" s="10"/>
      <c r="J50" s="10"/>
      <c r="K50" s="10"/>
      <c r="L50" s="10"/>
      <c r="M50" s="10"/>
      <c r="N50" s="10">
        <v>2000</v>
      </c>
      <c r="O50" s="107">
        <f t="shared" si="0"/>
        <v>2000</v>
      </c>
      <c r="P50" s="10"/>
      <c r="Q50" s="10"/>
    </row>
    <row r="51" spans="1:17" x14ac:dyDescent="0.25">
      <c r="A51" s="10"/>
      <c r="B51" s="10"/>
      <c r="C51" s="10"/>
      <c r="D51" s="10"/>
      <c r="E51" s="10"/>
      <c r="F51" s="107"/>
      <c r="G51" s="10"/>
      <c r="H51" s="10"/>
      <c r="I51" s="10"/>
      <c r="J51" s="10"/>
      <c r="K51" s="10"/>
      <c r="L51" s="10"/>
      <c r="M51" s="10"/>
      <c r="N51" s="10">
        <v>9</v>
      </c>
      <c r="O51" s="107">
        <f t="shared" si="0"/>
        <v>9</v>
      </c>
      <c r="P51" s="10"/>
      <c r="Q51" s="10"/>
    </row>
    <row r="52" spans="1:17" x14ac:dyDescent="0.25">
      <c r="A52" s="11">
        <v>44286</v>
      </c>
      <c r="B52" s="10"/>
      <c r="C52" s="10"/>
      <c r="D52" s="10">
        <v>13759.5</v>
      </c>
      <c r="E52" s="10"/>
      <c r="F52" s="107">
        <f>SUM(D52:E52)</f>
        <v>13759.5</v>
      </c>
      <c r="G52" s="10">
        <v>2321.12</v>
      </c>
      <c r="H52" s="10"/>
      <c r="I52" s="10"/>
      <c r="J52" s="10"/>
      <c r="K52" s="10">
        <v>100590</v>
      </c>
      <c r="L52" s="10"/>
      <c r="M52" s="10"/>
      <c r="N52" s="10">
        <v>15</v>
      </c>
      <c r="O52" s="107">
        <f t="shared" si="0"/>
        <v>100605</v>
      </c>
      <c r="P52" s="10"/>
      <c r="Q52" s="10"/>
    </row>
    <row r="53" spans="1:17" x14ac:dyDescent="0.25">
      <c r="A53" s="10"/>
      <c r="B53" s="10"/>
      <c r="C53" s="10"/>
      <c r="D53" s="10">
        <v>3000</v>
      </c>
      <c r="E53" s="10"/>
      <c r="F53" s="107">
        <f>SUM(D53:E53)</f>
        <v>3000</v>
      </c>
      <c r="G53" s="10"/>
      <c r="H53" s="10"/>
      <c r="I53" s="10"/>
      <c r="J53" s="10"/>
      <c r="K53" s="10"/>
      <c r="L53" s="10"/>
      <c r="M53" s="10"/>
      <c r="N53" s="10">
        <v>40734.39</v>
      </c>
      <c r="O53" s="107">
        <f t="shared" si="0"/>
        <v>40734.39</v>
      </c>
      <c r="P53" s="10"/>
      <c r="Q53" s="10"/>
    </row>
    <row r="54" spans="1:17" s="3" customFormat="1" x14ac:dyDescent="0.25">
      <c r="A54" s="88"/>
      <c r="B54" s="88"/>
      <c r="C54" s="88">
        <f t="shared" ref="C54:N54" si="2">SUM(C5:C53)</f>
        <v>416962.91000000003</v>
      </c>
      <c r="D54" s="88">
        <f t="shared" si="2"/>
        <v>385503.5</v>
      </c>
      <c r="E54" s="88">
        <f t="shared" si="2"/>
        <v>4895.08</v>
      </c>
      <c r="F54" s="88">
        <f t="shared" si="2"/>
        <v>807361.49</v>
      </c>
      <c r="G54" s="88">
        <f t="shared" si="2"/>
        <v>4486.3900000000003</v>
      </c>
      <c r="H54" s="88">
        <f t="shared" si="2"/>
        <v>7200</v>
      </c>
      <c r="I54" s="88">
        <f t="shared" si="2"/>
        <v>16470</v>
      </c>
      <c r="J54" s="88">
        <f t="shared" si="2"/>
        <v>179902</v>
      </c>
      <c r="K54" s="88">
        <f t="shared" si="2"/>
        <v>233085</v>
      </c>
      <c r="L54" s="88">
        <f t="shared" si="2"/>
        <v>135096</v>
      </c>
      <c r="M54" s="88">
        <f t="shared" si="2"/>
        <v>193088</v>
      </c>
      <c r="N54" s="88">
        <f t="shared" si="2"/>
        <v>206839.67999999999</v>
      </c>
      <c r="O54" s="88">
        <f>SUM(H54:N54)</f>
        <v>971680.67999999993</v>
      </c>
      <c r="P54" s="88">
        <f>SUM(P7:P15)</f>
        <v>196626</v>
      </c>
    </row>
    <row r="55" spans="1:17" x14ac:dyDescent="0.25">
      <c r="N55" s="4"/>
      <c r="O55" s="4"/>
      <c r="P55" s="4"/>
    </row>
    <row r="60" spans="1:17" x14ac:dyDescent="0.25">
      <c r="B60" s="1"/>
    </row>
  </sheetData>
  <mergeCells count="6">
    <mergeCell ref="P3:Q3"/>
    <mergeCell ref="B3:C3"/>
    <mergeCell ref="H3:N3"/>
    <mergeCell ref="B1:G1"/>
    <mergeCell ref="H1:O1"/>
    <mergeCell ref="B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53FDC-AB43-46C6-9383-EA0EDCE8AD1A}">
  <dimension ref="A1:Y64"/>
  <sheetViews>
    <sheetView zoomScale="70" zoomScaleNormal="70" workbookViewId="0">
      <pane xSplit="1" ySplit="2" topLeftCell="H40" activePane="bottomRight" state="frozen"/>
      <selection pane="topRight" activeCell="B1" sqref="B1"/>
      <selection pane="bottomLeft" activeCell="A3" sqref="A3"/>
      <selection pane="bottomRight" activeCell="U63" sqref="U63"/>
    </sheetView>
  </sheetViews>
  <sheetFormatPr defaultRowHeight="15" x14ac:dyDescent="0.25"/>
  <cols>
    <col min="1" max="1" width="10.5703125" style="35" customWidth="1"/>
    <col min="2" max="2" width="18.5703125" customWidth="1"/>
    <col min="3" max="3" width="11.5703125" customWidth="1"/>
    <col min="4" max="4" width="16.28515625" customWidth="1"/>
    <col min="5" max="5" width="22.42578125" customWidth="1"/>
    <col min="6" max="6" width="13.85546875" customWidth="1"/>
    <col min="7" max="7" width="18" customWidth="1"/>
    <col min="8" max="8" width="15" customWidth="1"/>
    <col min="9" max="9" width="11.7109375" customWidth="1"/>
    <col min="10" max="10" width="9.28515625" bestFit="1" customWidth="1"/>
    <col min="11" max="11" width="10.42578125" customWidth="1"/>
    <col min="12" max="12" width="10.7109375" customWidth="1"/>
    <col min="13" max="13" width="10.140625" customWidth="1"/>
    <col min="14" max="16" width="11.5703125" customWidth="1"/>
    <col min="17" max="17" width="12.85546875" customWidth="1"/>
    <col min="18" max="18" width="12.28515625" hidden="1" customWidth="1"/>
    <col min="19" max="19" width="11.7109375" hidden="1" customWidth="1"/>
    <col min="20" max="20" width="11.140625" hidden="1" customWidth="1"/>
  </cols>
  <sheetData>
    <row r="1" spans="1:25" s="16" customFormat="1" ht="63.75" customHeight="1" x14ac:dyDescent="0.25">
      <c r="A1" s="36"/>
      <c r="B1" s="122" t="s">
        <v>42</v>
      </c>
      <c r="C1" s="122"/>
      <c r="D1" s="46" t="s">
        <v>66</v>
      </c>
      <c r="E1" s="46" t="s">
        <v>43</v>
      </c>
      <c r="F1" s="46" t="s">
        <v>44</v>
      </c>
      <c r="G1" s="46" t="s">
        <v>45</v>
      </c>
      <c r="H1" s="122" t="s">
        <v>47</v>
      </c>
      <c r="I1" s="122"/>
      <c r="J1" s="122"/>
      <c r="K1" s="122"/>
      <c r="L1" s="122"/>
      <c r="M1" s="122"/>
      <c r="N1" s="122"/>
      <c r="O1" s="122"/>
      <c r="P1" s="122"/>
      <c r="Q1" s="40" t="s">
        <v>120</v>
      </c>
      <c r="U1" s="109"/>
      <c r="V1" s="110"/>
      <c r="W1" s="110"/>
      <c r="X1" s="110"/>
      <c r="Y1" s="110"/>
    </row>
    <row r="2" spans="1:25" s="16" customFormat="1" ht="30" customHeight="1" x14ac:dyDescent="0.25">
      <c r="A2" s="36" t="s">
        <v>1</v>
      </c>
      <c r="B2" s="16" t="s">
        <v>0</v>
      </c>
      <c r="C2" s="16" t="s">
        <v>85</v>
      </c>
      <c r="D2" s="16" t="s">
        <v>85</v>
      </c>
      <c r="E2" s="16" t="s">
        <v>85</v>
      </c>
      <c r="F2" s="16" t="s">
        <v>85</v>
      </c>
      <c r="G2" s="16" t="s">
        <v>85</v>
      </c>
      <c r="H2" s="16" t="s">
        <v>13</v>
      </c>
      <c r="I2" s="16" t="s">
        <v>2</v>
      </c>
      <c r="J2" s="37" t="s">
        <v>10</v>
      </c>
      <c r="K2" s="16" t="s">
        <v>4</v>
      </c>
      <c r="L2" s="37" t="s">
        <v>6</v>
      </c>
      <c r="M2" s="37" t="s">
        <v>7</v>
      </c>
      <c r="N2" s="16" t="s">
        <v>9</v>
      </c>
      <c r="O2" s="37" t="s">
        <v>36</v>
      </c>
      <c r="P2" s="37" t="s">
        <v>40</v>
      </c>
      <c r="Q2" s="99" t="s">
        <v>72</v>
      </c>
      <c r="R2" s="99" t="s">
        <v>136</v>
      </c>
      <c r="U2" s="99" t="s">
        <v>72</v>
      </c>
      <c r="V2" s="99" t="s">
        <v>136</v>
      </c>
      <c r="W2" s="108"/>
      <c r="X2" s="108"/>
    </row>
    <row r="3" spans="1:25" x14ac:dyDescent="0.25">
      <c r="A3" s="35">
        <v>44287</v>
      </c>
      <c r="B3" s="15"/>
      <c r="C3" s="15"/>
      <c r="D3" s="15">
        <v>7682.5</v>
      </c>
      <c r="E3" s="15">
        <v>233.4</v>
      </c>
      <c r="F3" s="106">
        <f>SUM(C3:E3)</f>
        <v>7915.9</v>
      </c>
      <c r="G3" s="15">
        <v>72.98</v>
      </c>
      <c r="H3" s="15"/>
      <c r="I3" s="15"/>
      <c r="J3" s="15"/>
      <c r="K3" s="15"/>
      <c r="L3" s="15">
        <v>14820</v>
      </c>
      <c r="M3" s="15"/>
      <c r="N3" s="15"/>
      <c r="O3" s="15"/>
      <c r="P3" s="15"/>
      <c r="Q3" s="106"/>
      <c r="R3" s="106"/>
      <c r="U3" s="15">
        <f>Q62+Q54+Q51+Q46+Q44+Q42+Q37+Q34+Q22+Q19+Q15+Q3</f>
        <v>928.06</v>
      </c>
      <c r="V3" s="15" t="s">
        <v>96</v>
      </c>
      <c r="W3" s="16"/>
      <c r="X3" s="16"/>
    </row>
    <row r="4" spans="1:25" x14ac:dyDescent="0.25">
      <c r="B4" s="15"/>
      <c r="C4" s="15"/>
      <c r="D4" s="47">
        <v>21627.5</v>
      </c>
      <c r="E4" s="15"/>
      <c r="F4" s="106">
        <f t="shared" ref="F4:F61" si="0">SUM(C4:E4)</f>
        <v>21627.5</v>
      </c>
      <c r="G4" s="15"/>
      <c r="H4" s="15"/>
      <c r="I4" s="15"/>
      <c r="J4" s="15"/>
      <c r="K4" s="15"/>
      <c r="L4" s="15">
        <v>13420</v>
      </c>
      <c r="M4" s="15"/>
      <c r="N4" s="15"/>
      <c r="O4" s="15"/>
      <c r="P4" s="15"/>
      <c r="Q4" s="106"/>
      <c r="R4" s="106"/>
      <c r="U4" s="15">
        <f>Q49</f>
        <v>12568.25</v>
      </c>
      <c r="V4" s="15" t="s">
        <v>35</v>
      </c>
    </row>
    <row r="5" spans="1:25" x14ac:dyDescent="0.25">
      <c r="B5" s="15"/>
      <c r="C5" s="15"/>
      <c r="D5" s="15"/>
      <c r="E5" s="15"/>
      <c r="F5" s="106">
        <f t="shared" si="0"/>
        <v>0</v>
      </c>
      <c r="G5" s="15"/>
      <c r="H5" s="15"/>
      <c r="I5" s="15"/>
      <c r="J5" s="15"/>
      <c r="K5" s="15"/>
      <c r="L5" s="15">
        <v>11370</v>
      </c>
      <c r="M5" s="15"/>
      <c r="N5" s="15"/>
      <c r="O5" s="15"/>
      <c r="P5" s="15"/>
      <c r="Q5" s="106"/>
      <c r="R5" s="106"/>
      <c r="U5" s="15">
        <f>Q34+Q35+Q58</f>
        <v>17003</v>
      </c>
      <c r="V5" s="15" t="s">
        <v>29</v>
      </c>
    </row>
    <row r="6" spans="1:25" x14ac:dyDescent="0.25">
      <c r="B6" s="15"/>
      <c r="C6" s="15"/>
      <c r="D6" s="15"/>
      <c r="E6" s="15"/>
      <c r="F6" s="106">
        <f t="shared" si="0"/>
        <v>0</v>
      </c>
      <c r="G6" s="15"/>
      <c r="H6" s="15"/>
      <c r="I6" s="15"/>
      <c r="J6" s="15"/>
      <c r="K6" s="15"/>
      <c r="L6" s="15">
        <v>10400</v>
      </c>
      <c r="M6" s="15"/>
      <c r="N6" s="15"/>
      <c r="O6" s="15"/>
      <c r="P6" s="15"/>
      <c r="Q6" s="106"/>
      <c r="R6" s="106"/>
      <c r="U6" s="15">
        <f>Q60+Q9</f>
        <v>37541.199999999997</v>
      </c>
      <c r="V6" s="15" t="s">
        <v>23</v>
      </c>
    </row>
    <row r="7" spans="1:25" x14ac:dyDescent="0.25">
      <c r="B7" s="15"/>
      <c r="C7" s="15"/>
      <c r="D7" s="15"/>
      <c r="E7" s="15"/>
      <c r="F7" s="106">
        <f t="shared" si="0"/>
        <v>0</v>
      </c>
      <c r="G7" s="15"/>
      <c r="H7" s="15"/>
      <c r="I7" s="15"/>
      <c r="J7" s="15"/>
      <c r="K7" s="15"/>
      <c r="L7" s="15">
        <v>7180</v>
      </c>
      <c r="M7" s="15"/>
      <c r="N7" s="15"/>
      <c r="O7" s="15"/>
      <c r="P7" s="15"/>
      <c r="Q7" s="106"/>
      <c r="R7" s="106"/>
      <c r="U7" s="15">
        <f>Q16+Q17+Q58</f>
        <v>15000</v>
      </c>
      <c r="V7" s="15" t="s">
        <v>26</v>
      </c>
    </row>
    <row r="8" spans="1:25" x14ac:dyDescent="0.25">
      <c r="B8" s="15"/>
      <c r="C8" s="15"/>
      <c r="D8" s="15"/>
      <c r="E8" s="15"/>
      <c r="F8" s="106">
        <f t="shared" si="0"/>
        <v>0</v>
      </c>
      <c r="G8" s="15"/>
      <c r="H8" s="15"/>
      <c r="I8" s="15"/>
      <c r="J8" s="15"/>
      <c r="K8" s="15"/>
      <c r="L8" s="15">
        <v>4330</v>
      </c>
      <c r="M8" s="15"/>
      <c r="N8" s="15"/>
      <c r="O8" s="15"/>
      <c r="P8" s="15"/>
      <c r="Q8" s="106"/>
      <c r="R8" s="106"/>
      <c r="U8" s="15">
        <v>660</v>
      </c>
      <c r="V8" s="15" t="s">
        <v>97</v>
      </c>
    </row>
    <row r="9" spans="1:25" x14ac:dyDescent="0.25">
      <c r="A9" s="35">
        <v>44288</v>
      </c>
      <c r="B9" s="15" t="s">
        <v>41</v>
      </c>
      <c r="C9" s="15">
        <v>25000</v>
      </c>
      <c r="D9" s="15">
        <v>1899.5</v>
      </c>
      <c r="E9" s="15"/>
      <c r="F9" s="106">
        <f t="shared" si="0"/>
        <v>26899.5</v>
      </c>
      <c r="G9" s="15">
        <v>72.959999999999994</v>
      </c>
      <c r="H9" s="15"/>
      <c r="I9" s="15"/>
      <c r="J9" s="15"/>
      <c r="K9" s="15"/>
      <c r="L9" s="15"/>
      <c r="M9" s="15"/>
      <c r="N9" s="15"/>
      <c r="O9" s="15"/>
      <c r="P9" s="15"/>
      <c r="Q9" s="106"/>
      <c r="R9" s="106"/>
      <c r="U9" s="15">
        <v>17600</v>
      </c>
      <c r="V9" s="15" t="s">
        <v>62</v>
      </c>
    </row>
    <row r="10" spans="1:25" x14ac:dyDescent="0.25">
      <c r="A10" s="35">
        <v>44289</v>
      </c>
      <c r="B10" s="15"/>
      <c r="C10" s="15"/>
      <c r="D10" s="15">
        <v>1210.5</v>
      </c>
      <c r="E10" s="15">
        <v>408.45</v>
      </c>
      <c r="F10" s="106">
        <f t="shared" si="0"/>
        <v>1618.95</v>
      </c>
      <c r="G10" s="15">
        <v>72.97</v>
      </c>
      <c r="H10" s="15"/>
      <c r="I10" s="15"/>
      <c r="J10" s="15"/>
      <c r="K10" s="15"/>
      <c r="L10" s="15"/>
      <c r="M10" s="15"/>
      <c r="N10" s="15"/>
      <c r="O10" s="15"/>
      <c r="P10" s="15"/>
      <c r="Q10" s="106"/>
      <c r="R10" s="106"/>
      <c r="U10" s="15">
        <v>64.16</v>
      </c>
      <c r="V10" s="15" t="s">
        <v>98</v>
      </c>
    </row>
    <row r="11" spans="1:25" x14ac:dyDescent="0.25">
      <c r="A11" s="35">
        <v>44290</v>
      </c>
      <c r="B11" s="15"/>
      <c r="C11" s="15"/>
      <c r="D11" s="15">
        <v>339</v>
      </c>
      <c r="E11" s="15"/>
      <c r="F11" s="106">
        <f t="shared" si="0"/>
        <v>339</v>
      </c>
      <c r="G11" s="15">
        <v>72.97</v>
      </c>
      <c r="H11" s="15"/>
      <c r="I11" s="15"/>
      <c r="J11" s="15"/>
      <c r="K11" s="15"/>
      <c r="L11" s="15"/>
      <c r="M11" s="15"/>
      <c r="N11" s="15"/>
      <c r="O11" s="15"/>
      <c r="P11" s="15"/>
      <c r="Q11" s="106"/>
      <c r="R11" s="106"/>
      <c r="U11" s="15">
        <f>Q52</f>
        <v>2790</v>
      </c>
      <c r="V11" s="15" t="s">
        <v>137</v>
      </c>
    </row>
    <row r="12" spans="1:25" x14ac:dyDescent="0.25">
      <c r="A12" s="35">
        <v>44291</v>
      </c>
      <c r="B12" s="15" t="s">
        <v>15</v>
      </c>
      <c r="C12" s="15">
        <v>81075.199999999997</v>
      </c>
      <c r="D12" s="15">
        <v>501</v>
      </c>
      <c r="E12" s="15"/>
      <c r="F12" s="106">
        <f t="shared" si="0"/>
        <v>81576.2</v>
      </c>
      <c r="G12" s="15">
        <v>72.989999999999995</v>
      </c>
      <c r="H12" s="15"/>
      <c r="I12" s="15"/>
      <c r="J12" s="15"/>
      <c r="K12" s="15"/>
      <c r="L12" s="15"/>
      <c r="M12" s="15"/>
      <c r="N12" s="15"/>
      <c r="O12" s="15"/>
      <c r="P12" s="15"/>
      <c r="Q12" s="106"/>
      <c r="R12" s="106"/>
      <c r="U12" s="15">
        <v>96921.2</v>
      </c>
      <c r="V12" s="15" t="s">
        <v>99</v>
      </c>
    </row>
    <row r="13" spans="1:25" x14ac:dyDescent="0.25">
      <c r="B13" s="15"/>
      <c r="C13" s="15"/>
      <c r="D13" s="15"/>
      <c r="E13" s="15"/>
      <c r="F13" s="106">
        <f t="shared" si="0"/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06"/>
      <c r="R13" s="106"/>
      <c r="U13" s="47">
        <f>SUM(U3:U12)</f>
        <v>201075.87</v>
      </c>
    </row>
    <row r="14" spans="1:25" x14ac:dyDescent="0.25">
      <c r="B14" s="15"/>
      <c r="C14" s="15"/>
      <c r="D14" s="15"/>
      <c r="E14" s="15"/>
      <c r="F14" s="106">
        <f t="shared" si="0"/>
        <v>0</v>
      </c>
      <c r="G14" s="15"/>
      <c r="H14" s="15"/>
      <c r="I14" s="15"/>
      <c r="J14" s="15"/>
      <c r="K14" s="15"/>
      <c r="L14" s="15"/>
      <c r="M14" s="15">
        <v>25000</v>
      </c>
      <c r="N14" s="15"/>
      <c r="O14" s="15"/>
      <c r="P14" s="15"/>
      <c r="Q14" s="106"/>
      <c r="R14" s="106"/>
    </row>
    <row r="15" spans="1:25" x14ac:dyDescent="0.25">
      <c r="B15" s="15"/>
      <c r="C15" s="15"/>
      <c r="D15" s="15"/>
      <c r="E15" s="15"/>
      <c r="F15" s="106">
        <f t="shared" si="0"/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06"/>
      <c r="R15" s="106"/>
    </row>
    <row r="16" spans="1:25" x14ac:dyDescent="0.25">
      <c r="A16" s="35">
        <v>44292</v>
      </c>
      <c r="B16" s="15"/>
      <c r="C16" s="15"/>
      <c r="D16" s="15">
        <v>2319</v>
      </c>
      <c r="E16" s="15">
        <v>356.83</v>
      </c>
      <c r="F16" s="106">
        <f t="shared" si="0"/>
        <v>2675.83</v>
      </c>
      <c r="G16" s="15">
        <v>72.989999999999995</v>
      </c>
      <c r="H16" s="15"/>
      <c r="I16" s="15"/>
      <c r="J16" s="15"/>
      <c r="K16" s="15"/>
      <c r="L16" s="15"/>
      <c r="M16" s="15"/>
      <c r="N16" s="15"/>
      <c r="O16" s="15"/>
      <c r="P16" s="15"/>
      <c r="Q16" s="106"/>
      <c r="R16" s="106"/>
    </row>
    <row r="17" spans="1:18" x14ac:dyDescent="0.25">
      <c r="B17" s="15"/>
      <c r="C17" s="15"/>
      <c r="D17" s="15"/>
      <c r="E17" s="15"/>
      <c r="F17" s="106">
        <f t="shared" si="0"/>
        <v>0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6"/>
      <c r="R17" s="106"/>
    </row>
    <row r="18" spans="1:18" ht="30" x14ac:dyDescent="0.25">
      <c r="A18" s="35">
        <v>44293</v>
      </c>
      <c r="B18" s="1" t="s">
        <v>82</v>
      </c>
      <c r="C18" s="47">
        <v>2000</v>
      </c>
      <c r="D18" s="15">
        <v>1500.5</v>
      </c>
      <c r="E18" s="15">
        <v>525.15</v>
      </c>
      <c r="F18" s="106">
        <f t="shared" si="0"/>
        <v>4025.65</v>
      </c>
      <c r="G18" s="15">
        <v>72.98</v>
      </c>
      <c r="H18" s="15"/>
      <c r="I18" s="15"/>
      <c r="J18" s="15"/>
      <c r="K18" s="15"/>
      <c r="L18" s="15"/>
      <c r="M18" s="15"/>
      <c r="N18" s="15"/>
      <c r="O18" s="15"/>
      <c r="P18" s="15"/>
      <c r="Q18" s="106"/>
      <c r="R18" s="106"/>
    </row>
    <row r="19" spans="1:18" x14ac:dyDescent="0.25">
      <c r="B19" s="15"/>
      <c r="C19" s="15"/>
      <c r="D19" s="15"/>
      <c r="E19" s="15"/>
      <c r="F19" s="106">
        <f t="shared" si="0"/>
        <v>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06">
        <v>3</v>
      </c>
      <c r="R19" s="106" t="s">
        <v>25</v>
      </c>
    </row>
    <row r="20" spans="1:18" x14ac:dyDescent="0.25">
      <c r="B20" s="15"/>
      <c r="C20" s="15"/>
      <c r="D20" s="15"/>
      <c r="E20" s="15"/>
      <c r="F20" s="106">
        <f t="shared" si="0"/>
        <v>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06">
        <v>17600</v>
      </c>
      <c r="R20" s="106" t="s">
        <v>27</v>
      </c>
    </row>
    <row r="21" spans="1:18" x14ac:dyDescent="0.25">
      <c r="A21" s="35">
        <v>44294</v>
      </c>
      <c r="B21" s="15"/>
      <c r="C21" s="15"/>
      <c r="D21" s="15">
        <v>5364.06</v>
      </c>
      <c r="E21" s="15">
        <v>145.87</v>
      </c>
      <c r="F21" s="106">
        <f t="shared" si="0"/>
        <v>5509.93</v>
      </c>
      <c r="G21" s="15">
        <v>72.97</v>
      </c>
      <c r="H21" s="15"/>
      <c r="I21" s="15"/>
      <c r="J21" s="15"/>
      <c r="K21" s="15"/>
      <c r="L21" s="15"/>
      <c r="M21" s="15"/>
      <c r="N21" s="15"/>
      <c r="O21" s="15"/>
      <c r="P21" s="15"/>
      <c r="Q21" s="106">
        <v>5000</v>
      </c>
      <c r="R21" s="106" t="s">
        <v>11</v>
      </c>
    </row>
    <row r="22" spans="1:18" x14ac:dyDescent="0.25">
      <c r="A22" s="35">
        <v>44295</v>
      </c>
      <c r="B22" s="15"/>
      <c r="C22" s="15"/>
      <c r="D22" s="15">
        <v>50749</v>
      </c>
      <c r="E22" s="15">
        <v>827.93</v>
      </c>
      <c r="F22" s="106">
        <f t="shared" si="0"/>
        <v>51576.93</v>
      </c>
      <c r="G22" s="15">
        <v>72.989999999999995</v>
      </c>
      <c r="H22" s="15"/>
      <c r="I22" s="15"/>
      <c r="J22" s="15"/>
      <c r="K22" s="15"/>
      <c r="L22" s="15"/>
      <c r="M22" s="15">
        <v>10200</v>
      </c>
      <c r="N22" s="15">
        <v>1800</v>
      </c>
      <c r="O22" s="15"/>
      <c r="P22" s="15"/>
      <c r="Q22" s="106">
        <v>3</v>
      </c>
      <c r="R22" s="106" t="s">
        <v>8</v>
      </c>
    </row>
    <row r="23" spans="1:18" x14ac:dyDescent="0.25">
      <c r="B23" s="15"/>
      <c r="C23" s="15"/>
      <c r="D23" s="47">
        <v>3000</v>
      </c>
      <c r="E23" s="15"/>
      <c r="F23" s="106">
        <f t="shared" si="0"/>
        <v>3000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06"/>
      <c r="R23" s="106"/>
    </row>
    <row r="24" spans="1:18" x14ac:dyDescent="0.25">
      <c r="A24" s="35">
        <v>44296</v>
      </c>
      <c r="B24" s="15"/>
      <c r="C24" s="15"/>
      <c r="D24" s="15">
        <v>18537.75</v>
      </c>
      <c r="E24" s="15">
        <v>536.25</v>
      </c>
      <c r="F24" s="106">
        <f t="shared" si="0"/>
        <v>19074</v>
      </c>
      <c r="G24" s="15">
        <v>72.95</v>
      </c>
      <c r="H24" s="15"/>
      <c r="I24" s="15"/>
      <c r="J24" s="15"/>
      <c r="K24" s="15"/>
      <c r="L24" s="15"/>
      <c r="M24" s="15"/>
      <c r="N24" s="15">
        <v>9260.7000000000007</v>
      </c>
      <c r="O24" s="15"/>
      <c r="P24" s="15"/>
      <c r="Q24" s="106"/>
      <c r="R24" s="106"/>
    </row>
    <row r="25" spans="1:18" x14ac:dyDescent="0.25">
      <c r="A25" s="35">
        <v>44297</v>
      </c>
      <c r="B25" s="15"/>
      <c r="C25" s="15"/>
      <c r="D25" s="15">
        <v>2714.3</v>
      </c>
      <c r="E25" s="15"/>
      <c r="F25" s="106">
        <f t="shared" si="0"/>
        <v>2714.3</v>
      </c>
      <c r="G25" s="15">
        <v>72.98</v>
      </c>
      <c r="H25" s="15"/>
      <c r="I25" s="15"/>
      <c r="J25" s="15"/>
      <c r="K25" s="15"/>
      <c r="L25" s="15"/>
      <c r="M25" s="15"/>
      <c r="N25" s="15">
        <v>1953.7</v>
      </c>
      <c r="O25" s="15"/>
      <c r="P25" s="15"/>
      <c r="Q25" s="106"/>
      <c r="R25" s="106"/>
    </row>
    <row r="26" spans="1:18" x14ac:dyDescent="0.25">
      <c r="B26" s="15"/>
      <c r="C26" s="15"/>
      <c r="D26" s="15"/>
      <c r="E26" s="15"/>
      <c r="F26" s="106">
        <f t="shared" si="0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06"/>
      <c r="R26" s="106"/>
    </row>
    <row r="27" spans="1:18" ht="30" x14ac:dyDescent="0.25">
      <c r="A27" s="35">
        <v>44298</v>
      </c>
      <c r="B27" s="48" t="s">
        <v>82</v>
      </c>
      <c r="C27" s="47">
        <v>1000</v>
      </c>
      <c r="D27" s="15">
        <v>9877.5</v>
      </c>
      <c r="E27" s="15">
        <v>11.67</v>
      </c>
      <c r="F27" s="106">
        <f t="shared" si="0"/>
        <v>10889.17</v>
      </c>
      <c r="G27" s="15">
        <v>72.97</v>
      </c>
      <c r="H27" s="15"/>
      <c r="I27" s="15"/>
      <c r="J27" s="15"/>
      <c r="K27" s="15"/>
      <c r="L27" s="15"/>
      <c r="M27" s="15"/>
      <c r="N27" s="15"/>
      <c r="O27" s="15"/>
      <c r="P27" s="15"/>
      <c r="Q27" s="106"/>
      <c r="R27" s="106"/>
    </row>
    <row r="28" spans="1:18" x14ac:dyDescent="0.25">
      <c r="B28" s="48" t="s">
        <v>81</v>
      </c>
      <c r="C28" s="47">
        <v>1000</v>
      </c>
      <c r="D28" s="47">
        <v>5900</v>
      </c>
      <c r="E28" s="15"/>
      <c r="F28" s="106">
        <f t="shared" si="0"/>
        <v>6900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06"/>
      <c r="R28" s="106"/>
    </row>
    <row r="29" spans="1:18" x14ac:dyDescent="0.25">
      <c r="A29" s="35">
        <v>44299</v>
      </c>
      <c r="B29" s="15"/>
      <c r="C29" s="15"/>
      <c r="D29" s="15">
        <v>11460</v>
      </c>
      <c r="E29" s="15">
        <v>700.2</v>
      </c>
      <c r="F29" s="106">
        <f t="shared" si="0"/>
        <v>12160.2</v>
      </c>
      <c r="G29" s="15">
        <v>72.98</v>
      </c>
      <c r="H29" s="15"/>
      <c r="I29" s="15"/>
      <c r="J29" s="15"/>
      <c r="K29" s="15"/>
      <c r="L29" s="15"/>
      <c r="M29" s="15"/>
      <c r="N29" s="15"/>
      <c r="O29" s="15"/>
      <c r="P29" s="15"/>
      <c r="Q29" s="106">
        <v>2500</v>
      </c>
      <c r="R29" s="106" t="s">
        <v>28</v>
      </c>
    </row>
    <row r="30" spans="1:18" x14ac:dyDescent="0.25">
      <c r="B30" s="15"/>
      <c r="C30" s="15"/>
      <c r="D30" s="47">
        <v>1000</v>
      </c>
      <c r="E30" s="15"/>
      <c r="F30" s="106">
        <f t="shared" si="0"/>
        <v>1000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06"/>
      <c r="R30" s="106"/>
    </row>
    <row r="31" spans="1:18" x14ac:dyDescent="0.25">
      <c r="A31" s="35">
        <v>44300</v>
      </c>
      <c r="B31" s="47" t="s">
        <v>20</v>
      </c>
      <c r="C31" s="47">
        <v>35000</v>
      </c>
      <c r="D31" s="15">
        <v>13383.96</v>
      </c>
      <c r="E31" s="15">
        <v>423.04</v>
      </c>
      <c r="F31" s="106">
        <f t="shared" si="0"/>
        <v>48807</v>
      </c>
      <c r="G31" s="15">
        <v>72.97</v>
      </c>
      <c r="H31" s="15"/>
      <c r="I31" s="15"/>
      <c r="J31" s="15"/>
      <c r="K31" s="15"/>
      <c r="L31" s="15"/>
      <c r="M31" s="15">
        <v>21400</v>
      </c>
      <c r="N31" s="15">
        <v>3033.7</v>
      </c>
      <c r="O31" s="15"/>
      <c r="P31" s="15"/>
      <c r="Q31" s="106"/>
      <c r="R31" s="106"/>
    </row>
    <row r="32" spans="1:18" x14ac:dyDescent="0.25">
      <c r="B32" s="15"/>
      <c r="C32" s="15"/>
      <c r="D32" s="47">
        <v>700</v>
      </c>
      <c r="E32" s="15"/>
      <c r="F32" s="106">
        <f t="shared" si="0"/>
        <v>700</v>
      </c>
      <c r="G32" s="15"/>
      <c r="H32" s="15"/>
      <c r="I32" s="15"/>
      <c r="J32" s="15"/>
      <c r="K32" s="15"/>
      <c r="L32" s="15"/>
      <c r="M32" s="15"/>
      <c r="N32" s="15">
        <v>1783.7</v>
      </c>
      <c r="O32" s="15"/>
      <c r="P32" s="15"/>
      <c r="Q32" s="106"/>
      <c r="R32" s="106"/>
    </row>
    <row r="33" spans="1:18" x14ac:dyDescent="0.25">
      <c r="B33" s="15"/>
      <c r="C33" s="15"/>
      <c r="D33" s="15"/>
      <c r="E33" s="15"/>
      <c r="F33" s="106">
        <f t="shared" si="0"/>
        <v>0</v>
      </c>
      <c r="G33" s="15"/>
      <c r="H33" s="15"/>
      <c r="I33" s="15"/>
      <c r="J33" s="15"/>
      <c r="K33" s="15"/>
      <c r="L33" s="15"/>
      <c r="M33" s="15"/>
      <c r="N33" s="15">
        <v>2315.1</v>
      </c>
      <c r="O33" s="15"/>
      <c r="P33" s="15"/>
      <c r="Q33" s="106"/>
      <c r="R33" s="106"/>
    </row>
    <row r="34" spans="1:18" x14ac:dyDescent="0.25">
      <c r="B34" s="15"/>
      <c r="C34" s="15"/>
      <c r="D34" s="15"/>
      <c r="E34" s="15"/>
      <c r="F34" s="106">
        <f t="shared" si="0"/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06">
        <v>3</v>
      </c>
      <c r="R34" s="106" t="s">
        <v>24</v>
      </c>
    </row>
    <row r="35" spans="1:18" x14ac:dyDescent="0.25">
      <c r="A35" s="35">
        <v>44301</v>
      </c>
      <c r="B35" s="15" t="s">
        <v>78</v>
      </c>
      <c r="C35" s="15">
        <v>17000</v>
      </c>
      <c r="D35" s="15">
        <v>33005.5</v>
      </c>
      <c r="E35" s="15">
        <v>798</v>
      </c>
      <c r="F35" s="106">
        <f t="shared" si="0"/>
        <v>50803.5</v>
      </c>
      <c r="G35" s="15">
        <v>72.959999999999994</v>
      </c>
      <c r="H35" s="15"/>
      <c r="I35" s="15"/>
      <c r="J35" s="15"/>
      <c r="K35" s="15"/>
      <c r="L35" s="15"/>
      <c r="M35" s="15"/>
      <c r="N35" s="15"/>
      <c r="O35" s="15"/>
      <c r="P35" s="15"/>
      <c r="Q35" s="106">
        <v>2000</v>
      </c>
      <c r="R35" s="106" t="s">
        <v>29</v>
      </c>
    </row>
    <row r="36" spans="1:18" x14ac:dyDescent="0.25">
      <c r="B36" s="15" t="s">
        <v>101</v>
      </c>
      <c r="C36" s="15">
        <v>3000</v>
      </c>
      <c r="D36" s="47">
        <v>33832</v>
      </c>
      <c r="E36" s="15"/>
      <c r="F36" s="106">
        <f t="shared" si="0"/>
        <v>36832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06">
        <v>665</v>
      </c>
      <c r="R36" s="106" t="s">
        <v>29</v>
      </c>
    </row>
    <row r="37" spans="1:18" x14ac:dyDescent="0.25">
      <c r="B37" s="15"/>
      <c r="C37" s="15"/>
      <c r="D37" s="15"/>
      <c r="E37" s="15"/>
      <c r="F37" s="106">
        <f t="shared" si="0"/>
        <v>0</v>
      </c>
      <c r="G37" s="15"/>
      <c r="H37" s="15"/>
      <c r="I37" s="15"/>
      <c r="J37" s="15"/>
      <c r="K37" s="15"/>
      <c r="L37" s="15">
        <v>18627.5</v>
      </c>
      <c r="M37" s="15">
        <v>68581</v>
      </c>
      <c r="N37" s="15"/>
      <c r="O37" s="15"/>
      <c r="P37" s="15"/>
      <c r="Q37" s="106">
        <v>12</v>
      </c>
      <c r="R37" s="106" t="s">
        <v>24</v>
      </c>
    </row>
    <row r="38" spans="1:18" x14ac:dyDescent="0.25">
      <c r="A38" s="35">
        <v>44302</v>
      </c>
      <c r="B38" s="15"/>
      <c r="C38" s="15"/>
      <c r="D38" s="15">
        <v>13140</v>
      </c>
      <c r="E38" s="15">
        <v>1547.49</v>
      </c>
      <c r="F38" s="106">
        <f t="shared" si="0"/>
        <v>14687.49</v>
      </c>
      <c r="G38" s="15">
        <v>72.98</v>
      </c>
      <c r="H38" s="15"/>
      <c r="I38" s="15"/>
      <c r="J38" s="15">
        <v>9800</v>
      </c>
      <c r="K38" s="15">
        <v>49175</v>
      </c>
      <c r="L38" s="15"/>
      <c r="M38" s="15"/>
      <c r="N38" s="15"/>
      <c r="O38" s="15"/>
      <c r="P38" s="15"/>
      <c r="Q38" s="106">
        <v>7000</v>
      </c>
      <c r="R38" s="106" t="s">
        <v>30</v>
      </c>
    </row>
    <row r="39" spans="1:18" x14ac:dyDescent="0.25">
      <c r="B39" s="15"/>
      <c r="C39" s="15"/>
      <c r="D39" s="47">
        <v>23048</v>
      </c>
      <c r="E39" s="15"/>
      <c r="F39" s="106">
        <f t="shared" si="0"/>
        <v>23048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06"/>
      <c r="R39" s="106"/>
    </row>
    <row r="40" spans="1:18" x14ac:dyDescent="0.25">
      <c r="A40" s="35">
        <v>44303</v>
      </c>
      <c r="B40" s="15"/>
      <c r="C40" s="15"/>
      <c r="D40" s="15">
        <v>1809.5</v>
      </c>
      <c r="E40" s="15">
        <v>194.01</v>
      </c>
      <c r="F40" s="106">
        <f t="shared" si="0"/>
        <v>2003.51</v>
      </c>
      <c r="G40" s="15">
        <v>72.98</v>
      </c>
      <c r="H40" s="15"/>
      <c r="I40" s="15"/>
      <c r="J40" s="15"/>
      <c r="K40" s="15"/>
      <c r="L40" s="15"/>
      <c r="M40" s="15"/>
      <c r="N40" s="15"/>
      <c r="O40" s="15"/>
      <c r="P40" s="15"/>
      <c r="Q40" s="106"/>
      <c r="R40" s="106"/>
    </row>
    <row r="41" spans="1:18" x14ac:dyDescent="0.25">
      <c r="A41" s="35">
        <v>44304</v>
      </c>
      <c r="B41" s="15"/>
      <c r="C41" s="15"/>
      <c r="D41" s="15">
        <v>401</v>
      </c>
      <c r="E41" s="15">
        <v>1789.4</v>
      </c>
      <c r="F41" s="106">
        <f t="shared" si="0"/>
        <v>2190.4</v>
      </c>
      <c r="G41" s="15">
        <v>72.959999999999994</v>
      </c>
      <c r="H41" s="15"/>
      <c r="I41" s="15"/>
      <c r="J41" s="15"/>
      <c r="K41" s="15"/>
      <c r="L41" s="15"/>
      <c r="M41" s="15"/>
      <c r="N41" s="15"/>
      <c r="O41" s="15"/>
      <c r="P41" s="15"/>
      <c r="Q41" s="106"/>
      <c r="R41" s="106"/>
    </row>
    <row r="42" spans="1:18" x14ac:dyDescent="0.25">
      <c r="A42" s="35">
        <v>44305</v>
      </c>
      <c r="B42" s="15"/>
      <c r="C42" s="15"/>
      <c r="D42" s="15">
        <v>4309</v>
      </c>
      <c r="E42" s="15">
        <v>1021.12</v>
      </c>
      <c r="F42" s="106">
        <f t="shared" si="0"/>
        <v>5330.12</v>
      </c>
      <c r="G42" s="15">
        <v>72.97</v>
      </c>
      <c r="H42" s="15"/>
      <c r="I42" s="15"/>
      <c r="J42" s="15">
        <v>74269.7</v>
      </c>
      <c r="K42" s="15"/>
      <c r="L42" s="15"/>
      <c r="M42" s="15"/>
      <c r="N42" s="15"/>
      <c r="O42" s="15"/>
      <c r="P42" s="15"/>
      <c r="Q42" s="106">
        <v>3</v>
      </c>
      <c r="R42" s="106" t="s">
        <v>31</v>
      </c>
    </row>
    <row r="43" spans="1:18" x14ac:dyDescent="0.25">
      <c r="B43" s="15"/>
      <c r="C43" s="15"/>
      <c r="D43" s="47">
        <v>1800</v>
      </c>
      <c r="E43" s="15"/>
      <c r="F43" s="106">
        <f t="shared" si="0"/>
        <v>1800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06"/>
      <c r="R43" s="106"/>
    </row>
    <row r="44" spans="1:18" x14ac:dyDescent="0.25">
      <c r="A44" s="35">
        <v>44306</v>
      </c>
      <c r="B44" s="15"/>
      <c r="C44" s="15"/>
      <c r="D44" s="15">
        <v>6.5</v>
      </c>
      <c r="E44" s="15">
        <v>3573.93</v>
      </c>
      <c r="F44" s="106">
        <f t="shared" si="0"/>
        <v>3580.43</v>
      </c>
      <c r="G44" s="15">
        <v>72.98</v>
      </c>
      <c r="H44" s="15"/>
      <c r="I44" s="15"/>
      <c r="J44" s="15"/>
      <c r="K44" s="15"/>
      <c r="L44" s="15">
        <v>30000</v>
      </c>
      <c r="M44" s="15"/>
      <c r="N44" s="15">
        <v>7664.7</v>
      </c>
      <c r="O44" s="15"/>
      <c r="P44" s="15"/>
      <c r="Q44" s="106">
        <v>5</v>
      </c>
      <c r="R44" s="106" t="s">
        <v>32</v>
      </c>
    </row>
    <row r="45" spans="1:18" x14ac:dyDescent="0.25">
      <c r="B45" s="15"/>
      <c r="C45" s="15"/>
      <c r="D45" s="47">
        <v>200</v>
      </c>
      <c r="E45" s="15"/>
      <c r="F45" s="106">
        <f t="shared" si="0"/>
        <v>200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06"/>
      <c r="R45" s="106"/>
    </row>
    <row r="46" spans="1:18" x14ac:dyDescent="0.25">
      <c r="A46" s="35">
        <v>44307</v>
      </c>
      <c r="B46" s="15"/>
      <c r="C46" s="15"/>
      <c r="D46" s="15">
        <v>174362</v>
      </c>
      <c r="E46" s="15">
        <v>58.35</v>
      </c>
      <c r="F46" s="106">
        <f t="shared" si="0"/>
        <v>174420.35</v>
      </c>
      <c r="G46" s="15">
        <v>72.98</v>
      </c>
      <c r="H46" s="15"/>
      <c r="I46" s="15"/>
      <c r="J46" s="15"/>
      <c r="K46" s="15"/>
      <c r="L46" s="15"/>
      <c r="M46" s="15"/>
      <c r="N46" s="15">
        <v>720</v>
      </c>
      <c r="O46" s="15"/>
      <c r="P46" s="15"/>
      <c r="Q46" s="106">
        <v>253.02</v>
      </c>
      <c r="R46" s="106" t="s">
        <v>33</v>
      </c>
    </row>
    <row r="47" spans="1:18" x14ac:dyDescent="0.25">
      <c r="B47" s="15"/>
      <c r="C47" s="15"/>
      <c r="D47" s="47">
        <v>2500</v>
      </c>
      <c r="E47" s="15"/>
      <c r="F47" s="106">
        <f t="shared" si="0"/>
        <v>2500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06"/>
      <c r="R47" s="106"/>
    </row>
    <row r="48" spans="1:18" x14ac:dyDescent="0.25">
      <c r="A48" s="35">
        <v>44308</v>
      </c>
      <c r="B48" s="15" t="s">
        <v>92</v>
      </c>
      <c r="C48" s="15">
        <v>280000</v>
      </c>
      <c r="D48" s="15">
        <v>5551.02</v>
      </c>
      <c r="E48" s="15">
        <v>1123.23</v>
      </c>
      <c r="F48" s="106">
        <f t="shared" si="0"/>
        <v>286674.25</v>
      </c>
      <c r="G48" s="15">
        <v>72.97</v>
      </c>
      <c r="H48" s="15"/>
      <c r="I48" s="15"/>
      <c r="J48" s="15"/>
      <c r="K48" s="15"/>
      <c r="L48" s="15"/>
      <c r="M48" s="15"/>
      <c r="N48" s="15"/>
      <c r="O48" s="15"/>
      <c r="P48" s="15"/>
      <c r="Q48" s="106">
        <v>338</v>
      </c>
      <c r="R48" s="106" t="s">
        <v>34</v>
      </c>
    </row>
    <row r="49" spans="1:24" x14ac:dyDescent="0.25">
      <c r="B49" s="15" t="s">
        <v>93</v>
      </c>
      <c r="C49" s="15">
        <v>5000</v>
      </c>
      <c r="D49" s="15"/>
      <c r="E49" s="15"/>
      <c r="F49" s="106">
        <f t="shared" si="0"/>
        <v>5000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06">
        <v>12568.25</v>
      </c>
      <c r="R49" s="106" t="s">
        <v>35</v>
      </c>
    </row>
    <row r="50" spans="1:24" s="15" customFormat="1" x14ac:dyDescent="0.25">
      <c r="A50" s="35"/>
      <c r="B50" s="47" t="s">
        <v>12</v>
      </c>
      <c r="C50" s="47">
        <v>2264</v>
      </c>
      <c r="F50" s="106">
        <f t="shared" si="0"/>
        <v>2264</v>
      </c>
      <c r="Q50" s="106">
        <v>3000</v>
      </c>
      <c r="R50" s="106" t="s">
        <v>5</v>
      </c>
      <c r="U50"/>
      <c r="V50"/>
      <c r="W50"/>
      <c r="X50"/>
    </row>
    <row r="51" spans="1:24" s="15" customFormat="1" x14ac:dyDescent="0.25">
      <c r="A51" s="35">
        <v>44309</v>
      </c>
      <c r="D51" s="15">
        <v>3028</v>
      </c>
      <c r="E51" s="15">
        <v>2043</v>
      </c>
      <c r="F51" s="106">
        <f t="shared" si="0"/>
        <v>5071</v>
      </c>
      <c r="G51" s="15">
        <v>72.97</v>
      </c>
      <c r="L51" s="15">
        <v>11578</v>
      </c>
      <c r="O51" s="15">
        <v>35500</v>
      </c>
      <c r="Q51" s="106">
        <v>19.04</v>
      </c>
      <c r="R51" s="106" t="s">
        <v>32</v>
      </c>
    </row>
    <row r="52" spans="1:24" s="15" customFormat="1" x14ac:dyDescent="0.25">
      <c r="A52" s="35">
        <v>44310</v>
      </c>
      <c r="D52" s="15">
        <v>1</v>
      </c>
      <c r="F52" s="106">
        <f t="shared" si="0"/>
        <v>1</v>
      </c>
      <c r="G52" s="15">
        <v>72.08</v>
      </c>
      <c r="J52" s="15">
        <v>8200</v>
      </c>
      <c r="L52" s="15">
        <v>17020</v>
      </c>
      <c r="Q52" s="106">
        <v>2790</v>
      </c>
      <c r="R52" s="106" t="s">
        <v>37</v>
      </c>
    </row>
    <row r="53" spans="1:24" s="15" customFormat="1" x14ac:dyDescent="0.25">
      <c r="A53" s="35">
        <v>44311</v>
      </c>
      <c r="D53" s="15">
        <v>1411.5</v>
      </c>
      <c r="E53" s="15">
        <v>511.87</v>
      </c>
      <c r="F53" s="106">
        <f t="shared" si="0"/>
        <v>1923.37</v>
      </c>
      <c r="G53" s="15">
        <v>72.09</v>
      </c>
      <c r="L53" s="15">
        <v>50795</v>
      </c>
      <c r="Q53" s="106">
        <v>5000</v>
      </c>
      <c r="R53" s="106" t="s">
        <v>11</v>
      </c>
    </row>
    <row r="54" spans="1:24" s="15" customFormat="1" x14ac:dyDescent="0.25">
      <c r="A54" s="35">
        <v>44312</v>
      </c>
      <c r="D54" s="15">
        <v>1302.5</v>
      </c>
      <c r="E54" s="15">
        <v>233.4</v>
      </c>
      <c r="F54" s="106">
        <f t="shared" si="0"/>
        <v>1535.9</v>
      </c>
      <c r="G54" s="15">
        <v>72.069999999999993</v>
      </c>
      <c r="L54" s="15">
        <v>70500</v>
      </c>
      <c r="Q54" s="106">
        <v>27</v>
      </c>
      <c r="R54" s="106" t="s">
        <v>32</v>
      </c>
    </row>
    <row r="55" spans="1:24" s="15" customFormat="1" x14ac:dyDescent="0.25">
      <c r="A55" s="35">
        <v>44313</v>
      </c>
      <c r="B55" s="15" t="s">
        <v>80</v>
      </c>
      <c r="C55" s="15">
        <v>50393</v>
      </c>
      <c r="D55" s="15">
        <v>5744.2</v>
      </c>
      <c r="F55" s="106">
        <f t="shared" si="0"/>
        <v>56137.2</v>
      </c>
      <c r="G55" s="15">
        <v>72.09</v>
      </c>
      <c r="L55" s="15">
        <v>38800</v>
      </c>
      <c r="M55" s="15">
        <v>17725</v>
      </c>
      <c r="Q55" s="106">
        <v>82</v>
      </c>
      <c r="R55" s="106" t="s">
        <v>33</v>
      </c>
    </row>
    <row r="56" spans="1:24" s="15" customFormat="1" ht="30" x14ac:dyDescent="0.25">
      <c r="A56" s="35">
        <v>44314</v>
      </c>
      <c r="B56" s="1" t="s">
        <v>94</v>
      </c>
      <c r="C56" s="15">
        <v>10000</v>
      </c>
      <c r="D56" s="15">
        <v>106.65</v>
      </c>
      <c r="F56" s="106">
        <f t="shared" si="0"/>
        <v>10106.65</v>
      </c>
      <c r="G56" s="15">
        <v>71.06</v>
      </c>
      <c r="Q56" s="106"/>
      <c r="R56" s="106"/>
    </row>
    <row r="57" spans="1:24" s="15" customFormat="1" x14ac:dyDescent="0.25">
      <c r="A57" s="35">
        <v>44315</v>
      </c>
      <c r="D57" s="15">
        <v>10409</v>
      </c>
      <c r="E57" s="15">
        <v>1015.29</v>
      </c>
      <c r="F57" s="106">
        <f t="shared" si="0"/>
        <v>11424.29</v>
      </c>
      <c r="G57" s="15">
        <v>71.05</v>
      </c>
      <c r="L57" s="15">
        <v>10310</v>
      </c>
      <c r="Q57" s="106">
        <v>3000</v>
      </c>
      <c r="R57" s="106" t="s">
        <v>11</v>
      </c>
    </row>
    <row r="58" spans="1:24" s="15" customFormat="1" x14ac:dyDescent="0.25">
      <c r="A58" s="35"/>
      <c r="F58" s="106">
        <f t="shared" si="0"/>
        <v>0</v>
      </c>
      <c r="L58" s="15">
        <v>19808</v>
      </c>
      <c r="Q58" s="106">
        <v>15000</v>
      </c>
      <c r="R58" s="106" t="s">
        <v>38</v>
      </c>
    </row>
    <row r="59" spans="1:24" s="15" customFormat="1" x14ac:dyDescent="0.25">
      <c r="A59" s="35"/>
      <c r="F59" s="106">
        <f t="shared" si="0"/>
        <v>0</v>
      </c>
      <c r="L59" s="15">
        <v>20275</v>
      </c>
      <c r="Q59" s="106">
        <v>338</v>
      </c>
      <c r="R59" s="106" t="s">
        <v>39</v>
      </c>
    </row>
    <row r="60" spans="1:24" s="15" customFormat="1" ht="30" x14ac:dyDescent="0.25">
      <c r="A60" s="35" t="s">
        <v>95</v>
      </c>
      <c r="B60" s="48" t="s">
        <v>102</v>
      </c>
      <c r="C60" s="47">
        <v>10000</v>
      </c>
      <c r="D60" s="47">
        <v>2850</v>
      </c>
      <c r="E60" s="15">
        <v>652.95000000000005</v>
      </c>
      <c r="F60" s="106">
        <f t="shared" si="0"/>
        <v>13502.95</v>
      </c>
      <c r="G60" s="15">
        <v>2252.83</v>
      </c>
      <c r="P60" s="15">
        <v>10000</v>
      </c>
      <c r="Q60" s="106">
        <v>37541.199999999997</v>
      </c>
      <c r="R60" s="106" t="s">
        <v>23</v>
      </c>
    </row>
    <row r="61" spans="1:24" s="15" customFormat="1" x14ac:dyDescent="0.25">
      <c r="A61" s="35"/>
      <c r="B61" s="15" t="s">
        <v>17</v>
      </c>
      <c r="C61" s="15">
        <v>15000</v>
      </c>
      <c r="D61" s="15">
        <v>755.5</v>
      </c>
      <c r="F61" s="106">
        <f t="shared" si="0"/>
        <v>15755.5</v>
      </c>
      <c r="Q61" s="106">
        <v>1500</v>
      </c>
      <c r="R61" s="106" t="s">
        <v>29</v>
      </c>
    </row>
    <row r="62" spans="1:24" s="15" customFormat="1" x14ac:dyDescent="0.25">
      <c r="A62" s="35"/>
      <c r="F62" s="106"/>
      <c r="Q62" s="106">
        <v>600</v>
      </c>
      <c r="R62" s="106" t="s">
        <v>100</v>
      </c>
    </row>
    <row r="63" spans="1:24" s="34" customFormat="1" x14ac:dyDescent="0.25">
      <c r="A63" s="51" t="s">
        <v>48</v>
      </c>
      <c r="B63" s="49"/>
      <c r="C63" s="49">
        <f>SUM(C3:C62)</f>
        <v>537732.19999999995</v>
      </c>
      <c r="D63" s="49">
        <f t="shared" ref="D63" si="1">SUM(D3:D62)</f>
        <v>479338.94</v>
      </c>
      <c r="E63" s="49">
        <f>SUM(E3:E62)</f>
        <v>18730.830000000005</v>
      </c>
      <c r="F63" s="49">
        <f>SUBTOTAL(9,C63:E63)</f>
        <v>1035801.9699999999</v>
      </c>
      <c r="G63" s="49">
        <f>SUM(G3:G62)</f>
        <v>4361.67</v>
      </c>
      <c r="H63" s="49">
        <f t="shared" ref="H63:P63" si="2">SUM(H3:H62)</f>
        <v>0</v>
      </c>
      <c r="I63" s="49">
        <f t="shared" si="2"/>
        <v>0</v>
      </c>
      <c r="J63" s="49">
        <f t="shared" si="2"/>
        <v>92269.7</v>
      </c>
      <c r="K63" s="49">
        <f t="shared" si="2"/>
        <v>49175</v>
      </c>
      <c r="L63" s="49">
        <f t="shared" si="2"/>
        <v>349233.5</v>
      </c>
      <c r="M63" s="49">
        <f t="shared" si="2"/>
        <v>142906</v>
      </c>
      <c r="N63" s="49">
        <f t="shared" si="2"/>
        <v>28531.600000000002</v>
      </c>
      <c r="O63" s="49">
        <f t="shared" si="2"/>
        <v>35500</v>
      </c>
      <c r="P63" s="49">
        <f t="shared" si="2"/>
        <v>10000</v>
      </c>
      <c r="Q63" s="49">
        <f>U13</f>
        <v>201075.87</v>
      </c>
      <c r="R63" s="50"/>
      <c r="U63" s="15"/>
      <c r="V63" s="15"/>
      <c r="W63" s="15"/>
      <c r="X63" s="15"/>
    </row>
    <row r="64" spans="1:24" x14ac:dyDescent="0.25">
      <c r="U64" s="34"/>
      <c r="V64" s="34"/>
      <c r="W64" s="34"/>
      <c r="X64" s="34"/>
    </row>
  </sheetData>
  <mergeCells count="2">
    <mergeCell ref="B1:C1"/>
    <mergeCell ref="H1:P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DC2B2-616B-4341-96EE-A7A9C4001EA4}">
  <dimension ref="A1:Z45"/>
  <sheetViews>
    <sheetView zoomScale="85" zoomScaleNormal="85" workbookViewId="0">
      <pane xSplit="1" ySplit="2" topLeftCell="B41" activePane="bottomRight" state="frozen"/>
      <selection pane="topRight" activeCell="B1" sqref="B1"/>
      <selection pane="bottomLeft" activeCell="A3" sqref="A3"/>
      <selection pane="bottomRight" activeCell="B49" sqref="B49"/>
    </sheetView>
  </sheetViews>
  <sheetFormatPr defaultRowHeight="15" x14ac:dyDescent="0.25"/>
  <cols>
    <col min="1" max="1" width="10.140625" bestFit="1" customWidth="1"/>
    <col min="2" max="2" width="24.140625" customWidth="1"/>
    <col min="3" max="3" width="13.42578125" customWidth="1"/>
    <col min="4" max="4" width="14.28515625" customWidth="1"/>
    <col min="5" max="5" width="23.42578125" customWidth="1"/>
    <col min="6" max="6" width="13.140625" hidden="1" customWidth="1"/>
    <col min="7" max="7" width="14.28515625" customWidth="1"/>
    <col min="11" max="11" width="10.140625" customWidth="1"/>
    <col min="12" max="12" width="10.5703125" customWidth="1"/>
    <col min="13" max="13" width="9.7109375" customWidth="1"/>
    <col min="14" max="14" width="10.28515625" customWidth="1"/>
    <col min="15" max="15" width="13.140625" customWidth="1"/>
    <col min="16" max="16" width="10.7109375" customWidth="1"/>
    <col min="17" max="17" width="12.42578125" style="52" customWidth="1"/>
    <col min="18" max="18" width="11.28515625" customWidth="1"/>
  </cols>
  <sheetData>
    <row r="1" spans="1:26" s="6" customFormat="1" ht="60" x14ac:dyDescent="0.25">
      <c r="A1" s="57"/>
      <c r="B1" s="122" t="s">
        <v>42</v>
      </c>
      <c r="C1" s="122"/>
      <c r="D1" s="53" t="s">
        <v>66</v>
      </c>
      <c r="E1" s="53" t="s">
        <v>43</v>
      </c>
      <c r="F1" s="53" t="s">
        <v>44</v>
      </c>
      <c r="G1" s="53" t="s">
        <v>45</v>
      </c>
      <c r="H1" s="122" t="s">
        <v>47</v>
      </c>
      <c r="I1" s="122"/>
      <c r="J1" s="122"/>
      <c r="K1" s="122"/>
      <c r="L1" s="122"/>
      <c r="M1" s="122"/>
      <c r="N1" s="122"/>
      <c r="O1" s="122"/>
      <c r="P1" s="122"/>
      <c r="Q1" s="122"/>
      <c r="R1" s="40" t="s">
        <v>120</v>
      </c>
      <c r="S1" s="59"/>
      <c r="T1" s="20"/>
      <c r="U1" s="20"/>
      <c r="V1" s="126"/>
      <c r="W1" s="127"/>
      <c r="X1" s="127"/>
      <c r="Y1" s="127"/>
      <c r="Z1" s="127"/>
    </row>
    <row r="2" spans="1:26" s="54" customFormat="1" ht="30" customHeight="1" x14ac:dyDescent="0.25">
      <c r="A2" s="58" t="s">
        <v>1</v>
      </c>
      <c r="B2" s="53" t="s">
        <v>0</v>
      </c>
      <c r="C2" s="53" t="s">
        <v>85</v>
      </c>
      <c r="D2" s="53" t="s">
        <v>85</v>
      </c>
      <c r="E2" s="53" t="s">
        <v>85</v>
      </c>
      <c r="F2" s="53" t="s">
        <v>85</v>
      </c>
      <c r="G2" s="53" t="s">
        <v>85</v>
      </c>
      <c r="H2" s="53" t="s">
        <v>13</v>
      </c>
      <c r="I2" s="53" t="s">
        <v>2</v>
      </c>
      <c r="J2" s="53" t="s">
        <v>10</v>
      </c>
      <c r="K2" s="53" t="s">
        <v>4</v>
      </c>
      <c r="L2" s="53" t="s">
        <v>6</v>
      </c>
      <c r="M2" s="53" t="s">
        <v>7</v>
      </c>
      <c r="N2" s="53" t="s">
        <v>9</v>
      </c>
      <c r="O2" s="53" t="s">
        <v>36</v>
      </c>
      <c r="P2" s="53" t="s">
        <v>40</v>
      </c>
      <c r="Q2" s="53" t="s">
        <v>112</v>
      </c>
      <c r="R2" s="53"/>
      <c r="S2" s="53"/>
      <c r="T2" s="53"/>
      <c r="U2" s="53"/>
      <c r="X2" s="53"/>
      <c r="Y2" s="53"/>
      <c r="Z2" s="53"/>
    </row>
    <row r="3" spans="1:26" x14ac:dyDescent="0.25">
      <c r="A3" s="2">
        <v>44317</v>
      </c>
      <c r="B3" s="1"/>
      <c r="C3" s="33"/>
      <c r="D3">
        <v>11068.5</v>
      </c>
      <c r="F3" s="85">
        <f>SUM(C3:E3)</f>
        <v>11068.5</v>
      </c>
      <c r="G3">
        <v>71.06</v>
      </c>
    </row>
    <row r="4" spans="1:26" x14ac:dyDescent="0.25">
      <c r="A4" s="2">
        <v>44318</v>
      </c>
      <c r="B4" s="1"/>
      <c r="C4" s="33"/>
      <c r="D4">
        <v>100</v>
      </c>
      <c r="F4" s="85">
        <f t="shared" ref="F4:F42" si="0">SUM(C4:E4)</f>
        <v>100</v>
      </c>
      <c r="G4">
        <v>71.05</v>
      </c>
    </row>
    <row r="5" spans="1:26" x14ac:dyDescent="0.25">
      <c r="A5" s="2">
        <v>44319</v>
      </c>
      <c r="B5" s="1"/>
      <c r="C5" s="33"/>
      <c r="D5">
        <v>200</v>
      </c>
      <c r="E5">
        <v>320.93</v>
      </c>
      <c r="F5" s="85">
        <f t="shared" si="0"/>
        <v>520.93000000000006</v>
      </c>
      <c r="G5">
        <v>71.05</v>
      </c>
    </row>
    <row r="6" spans="1:26" x14ac:dyDescent="0.25">
      <c r="A6" s="2">
        <v>44320</v>
      </c>
      <c r="B6" s="1"/>
      <c r="C6" s="33"/>
      <c r="D6">
        <v>380</v>
      </c>
      <c r="E6">
        <v>1358.96</v>
      </c>
      <c r="F6" s="85">
        <f t="shared" si="0"/>
        <v>1738.96</v>
      </c>
      <c r="G6">
        <v>71.05</v>
      </c>
    </row>
    <row r="7" spans="1:26" ht="30" x14ac:dyDescent="0.25">
      <c r="A7" s="2">
        <v>44321</v>
      </c>
      <c r="B7" s="1" t="s">
        <v>22</v>
      </c>
      <c r="C7" s="33">
        <v>59650.1</v>
      </c>
      <c r="D7">
        <v>105765</v>
      </c>
      <c r="F7" s="85">
        <f t="shared" si="0"/>
        <v>165415.1</v>
      </c>
      <c r="G7">
        <v>71.05</v>
      </c>
    </row>
    <row r="8" spans="1:26" s="52" customFormat="1" x14ac:dyDescent="0.25">
      <c r="A8" s="2"/>
      <c r="B8" s="1"/>
      <c r="C8" s="33"/>
      <c r="D8" s="47">
        <v>4200</v>
      </c>
      <c r="F8" s="85">
        <f t="shared" si="0"/>
        <v>4200</v>
      </c>
    </row>
    <row r="9" spans="1:26" x14ac:dyDescent="0.25">
      <c r="A9" s="2">
        <v>44322</v>
      </c>
      <c r="B9" s="1" t="s">
        <v>104</v>
      </c>
      <c r="C9" s="33">
        <v>10154</v>
      </c>
      <c r="D9">
        <v>2309.5</v>
      </c>
      <c r="E9">
        <v>5105.62</v>
      </c>
      <c r="F9" s="85">
        <f t="shared" si="0"/>
        <v>17569.12</v>
      </c>
      <c r="G9">
        <v>71.06</v>
      </c>
    </row>
    <row r="10" spans="1:26" x14ac:dyDescent="0.25">
      <c r="A10" s="2">
        <v>44323</v>
      </c>
      <c r="B10" s="1" t="s">
        <v>15</v>
      </c>
      <c r="C10" s="33">
        <v>75870.7</v>
      </c>
      <c r="D10">
        <v>3506.24</v>
      </c>
      <c r="F10" s="85">
        <f t="shared" si="0"/>
        <v>79376.94</v>
      </c>
      <c r="G10">
        <v>71.06</v>
      </c>
      <c r="L10">
        <v>25000</v>
      </c>
      <c r="R10">
        <v>15000</v>
      </c>
      <c r="S10" t="s">
        <v>26</v>
      </c>
    </row>
    <row r="11" spans="1:26" x14ac:dyDescent="0.25">
      <c r="A11" s="2"/>
      <c r="B11" s="1"/>
      <c r="C11" s="33"/>
      <c r="D11" s="47">
        <v>1000</v>
      </c>
      <c r="F11" s="85">
        <f t="shared" si="0"/>
        <v>1000</v>
      </c>
      <c r="R11">
        <v>708.08</v>
      </c>
      <c r="S11" t="s">
        <v>105</v>
      </c>
    </row>
    <row r="12" spans="1:26" x14ac:dyDescent="0.25">
      <c r="A12" s="2">
        <v>44324</v>
      </c>
      <c r="B12" s="1"/>
      <c r="C12" s="33"/>
      <c r="D12">
        <v>10.5</v>
      </c>
      <c r="F12" s="85">
        <f t="shared" si="0"/>
        <v>10.5</v>
      </c>
      <c r="G12">
        <v>71.06</v>
      </c>
      <c r="R12">
        <v>660</v>
      </c>
      <c r="S12" t="s">
        <v>106</v>
      </c>
    </row>
    <row r="13" spans="1:26" x14ac:dyDescent="0.25">
      <c r="A13" s="2">
        <v>44325</v>
      </c>
      <c r="B13" s="1"/>
      <c r="C13" s="33"/>
      <c r="D13">
        <v>593.5</v>
      </c>
      <c r="E13">
        <v>20.47</v>
      </c>
      <c r="F13" s="85">
        <f t="shared" si="0"/>
        <v>613.97</v>
      </c>
      <c r="G13">
        <v>71.05</v>
      </c>
      <c r="R13">
        <v>9000</v>
      </c>
      <c r="S13" t="s">
        <v>115</v>
      </c>
    </row>
    <row r="14" spans="1:26" x14ac:dyDescent="0.25">
      <c r="A14" s="2">
        <v>44326</v>
      </c>
      <c r="B14" s="1"/>
      <c r="C14" s="33"/>
      <c r="D14">
        <v>501.5</v>
      </c>
      <c r="E14">
        <v>671.03</v>
      </c>
      <c r="F14" s="85">
        <f t="shared" si="0"/>
        <v>1172.53</v>
      </c>
      <c r="G14">
        <v>71.05</v>
      </c>
      <c r="R14">
        <v>1365</v>
      </c>
      <c r="S14" t="s">
        <v>116</v>
      </c>
    </row>
    <row r="15" spans="1:26" x14ac:dyDescent="0.25">
      <c r="A15" s="2">
        <v>44327</v>
      </c>
      <c r="B15" s="1"/>
      <c r="C15" s="33"/>
      <c r="D15">
        <v>2009.5</v>
      </c>
      <c r="E15">
        <v>5845.24</v>
      </c>
      <c r="F15" s="85">
        <f t="shared" si="0"/>
        <v>7854.74</v>
      </c>
      <c r="G15">
        <v>71.06</v>
      </c>
      <c r="L15">
        <v>117574</v>
      </c>
      <c r="N15">
        <v>1856.92</v>
      </c>
      <c r="R15">
        <v>357</v>
      </c>
      <c r="S15" t="s">
        <v>109</v>
      </c>
    </row>
    <row r="16" spans="1:26" x14ac:dyDescent="0.25">
      <c r="A16" s="2"/>
      <c r="B16" s="1"/>
      <c r="C16" s="33"/>
      <c r="D16" s="47">
        <v>1200</v>
      </c>
      <c r="F16" s="85">
        <f t="shared" si="0"/>
        <v>1200</v>
      </c>
      <c r="R16">
        <v>3000</v>
      </c>
      <c r="S16" t="s">
        <v>107</v>
      </c>
    </row>
    <row r="17" spans="1:19" x14ac:dyDescent="0.25">
      <c r="A17" s="2">
        <v>44328</v>
      </c>
      <c r="B17" s="1"/>
      <c r="C17" s="33"/>
      <c r="D17">
        <v>350.5</v>
      </c>
      <c r="E17">
        <v>1023.75</v>
      </c>
      <c r="F17" s="85">
        <f t="shared" si="0"/>
        <v>1374.25</v>
      </c>
      <c r="G17">
        <v>71.06</v>
      </c>
      <c r="L17">
        <v>56712</v>
      </c>
      <c r="P17">
        <v>74150</v>
      </c>
      <c r="R17">
        <v>91645.2</v>
      </c>
      <c r="S17" t="s">
        <v>108</v>
      </c>
    </row>
    <row r="18" spans="1:19" x14ac:dyDescent="0.25">
      <c r="A18" s="2">
        <v>44329</v>
      </c>
      <c r="B18" s="1"/>
      <c r="C18" s="33"/>
      <c r="D18">
        <v>200</v>
      </c>
      <c r="E18">
        <v>851.68</v>
      </c>
      <c r="F18" s="85">
        <f t="shared" si="0"/>
        <v>1051.6799999999998</v>
      </c>
      <c r="G18">
        <v>71.06</v>
      </c>
      <c r="R18">
        <v>44.83</v>
      </c>
      <c r="S18" t="s">
        <v>110</v>
      </c>
    </row>
    <row r="19" spans="1:19" x14ac:dyDescent="0.25">
      <c r="A19" s="2">
        <v>44330</v>
      </c>
      <c r="B19" s="1"/>
      <c r="C19" s="33"/>
      <c r="D19" s="47">
        <v>826</v>
      </c>
      <c r="E19">
        <v>9805.42</v>
      </c>
      <c r="F19" s="85">
        <f t="shared" si="0"/>
        <v>10631.42</v>
      </c>
      <c r="G19">
        <v>71.040000000000006</v>
      </c>
      <c r="L19">
        <v>12190</v>
      </c>
    </row>
    <row r="20" spans="1:19" x14ac:dyDescent="0.25">
      <c r="A20" s="2"/>
      <c r="B20" s="1"/>
      <c r="C20" s="33"/>
      <c r="D20">
        <v>28590</v>
      </c>
      <c r="F20" s="85">
        <f t="shared" si="0"/>
        <v>28590</v>
      </c>
    </row>
    <row r="21" spans="1:19" x14ac:dyDescent="0.25">
      <c r="A21" s="2">
        <v>44331</v>
      </c>
      <c r="B21" s="1"/>
      <c r="C21" s="33"/>
      <c r="D21">
        <v>1920.5</v>
      </c>
      <c r="E21">
        <v>194.01</v>
      </c>
      <c r="F21" s="85">
        <f t="shared" si="0"/>
        <v>2114.5100000000002</v>
      </c>
      <c r="G21">
        <v>71.06</v>
      </c>
    </row>
    <row r="22" spans="1:19" x14ac:dyDescent="0.25">
      <c r="A22" s="2">
        <v>44332</v>
      </c>
      <c r="B22" s="1"/>
      <c r="C22" s="33"/>
      <c r="D22">
        <v>924.5</v>
      </c>
      <c r="E22">
        <v>1867.2</v>
      </c>
      <c r="F22" s="85">
        <f t="shared" si="0"/>
        <v>2791.7</v>
      </c>
      <c r="G22">
        <v>71.05</v>
      </c>
    </row>
    <row r="23" spans="1:19" x14ac:dyDescent="0.25">
      <c r="A23" s="2">
        <v>44333</v>
      </c>
      <c r="B23" s="1"/>
      <c r="C23" s="33"/>
      <c r="D23">
        <v>1188</v>
      </c>
      <c r="E23">
        <v>592.25</v>
      </c>
      <c r="F23" s="85">
        <f t="shared" si="0"/>
        <v>1780.25</v>
      </c>
      <c r="G23">
        <v>71.05</v>
      </c>
      <c r="L23">
        <v>48100</v>
      </c>
    </row>
    <row r="24" spans="1:19" x14ac:dyDescent="0.25">
      <c r="A24" s="2"/>
      <c r="B24" s="1"/>
      <c r="C24" s="33"/>
      <c r="D24" s="47">
        <v>1175</v>
      </c>
      <c r="F24" s="85">
        <f t="shared" si="0"/>
        <v>1175</v>
      </c>
    </row>
    <row r="25" spans="1:19" x14ac:dyDescent="0.25">
      <c r="A25" s="2">
        <v>44334</v>
      </c>
      <c r="B25" s="1" t="s">
        <v>111</v>
      </c>
      <c r="C25" s="33">
        <v>20310</v>
      </c>
      <c r="D25">
        <v>5011</v>
      </c>
      <c r="E25">
        <v>5105.62</v>
      </c>
      <c r="F25" s="85">
        <f t="shared" si="0"/>
        <v>30426.62</v>
      </c>
      <c r="G25">
        <v>71.05</v>
      </c>
      <c r="L25">
        <v>66822</v>
      </c>
      <c r="P25">
        <v>40684</v>
      </c>
    </row>
    <row r="26" spans="1:19" x14ac:dyDescent="0.25">
      <c r="A26" s="2">
        <v>44335</v>
      </c>
      <c r="B26" s="1"/>
      <c r="C26" s="33"/>
      <c r="D26">
        <v>2878.5</v>
      </c>
      <c r="E26">
        <v>1123.24</v>
      </c>
      <c r="F26" s="85">
        <f t="shared" si="0"/>
        <v>4001.74</v>
      </c>
      <c r="G26">
        <v>71.06</v>
      </c>
      <c r="P26">
        <v>4090</v>
      </c>
    </row>
    <row r="27" spans="1:19" x14ac:dyDescent="0.25">
      <c r="A27" s="2">
        <v>44336</v>
      </c>
      <c r="B27" s="48" t="s">
        <v>20</v>
      </c>
      <c r="C27" s="60">
        <v>70000</v>
      </c>
      <c r="D27">
        <v>5963.5</v>
      </c>
      <c r="E27">
        <v>11919.29</v>
      </c>
      <c r="F27" s="85">
        <f t="shared" si="0"/>
        <v>87882.790000000008</v>
      </c>
      <c r="G27">
        <v>71.069999999999993</v>
      </c>
    </row>
    <row r="28" spans="1:19" x14ac:dyDescent="0.25">
      <c r="A28" s="2"/>
      <c r="B28" s="1"/>
      <c r="C28" s="33"/>
      <c r="D28" s="47">
        <v>2500</v>
      </c>
      <c r="F28" s="85">
        <f t="shared" si="0"/>
        <v>2500</v>
      </c>
    </row>
    <row r="29" spans="1:19" x14ac:dyDescent="0.25">
      <c r="A29" s="2">
        <v>44337</v>
      </c>
      <c r="B29" s="48" t="s">
        <v>12</v>
      </c>
      <c r="C29" s="60">
        <v>932</v>
      </c>
      <c r="D29">
        <v>5145.5</v>
      </c>
      <c r="E29">
        <v>1247.4100000000001</v>
      </c>
      <c r="F29" s="85">
        <f t="shared" si="0"/>
        <v>7324.91</v>
      </c>
      <c r="G29">
        <v>71.05</v>
      </c>
      <c r="I29">
        <v>5760</v>
      </c>
      <c r="L29">
        <v>20310</v>
      </c>
    </row>
    <row r="30" spans="1:19" x14ac:dyDescent="0.25">
      <c r="A30" s="2">
        <v>44338</v>
      </c>
      <c r="B30" s="1"/>
      <c r="C30" s="33"/>
      <c r="D30">
        <v>8560.5</v>
      </c>
      <c r="E30">
        <v>511.87</v>
      </c>
      <c r="F30" s="85">
        <f t="shared" si="0"/>
        <v>9072.3700000000008</v>
      </c>
      <c r="G30">
        <v>70.569999999999993</v>
      </c>
    </row>
    <row r="31" spans="1:19" x14ac:dyDescent="0.25">
      <c r="A31" s="2">
        <v>44339</v>
      </c>
      <c r="B31" s="1"/>
      <c r="C31" s="33"/>
      <c r="D31">
        <v>29.5</v>
      </c>
      <c r="E31">
        <v>3209.25</v>
      </c>
      <c r="F31" s="85">
        <f t="shared" si="0"/>
        <v>3238.75</v>
      </c>
      <c r="G31">
        <v>70.58</v>
      </c>
    </row>
    <row r="32" spans="1:19" x14ac:dyDescent="0.25">
      <c r="A32" s="2">
        <v>44340</v>
      </c>
      <c r="B32" s="1" t="s">
        <v>80</v>
      </c>
      <c r="C32" s="33">
        <v>50555</v>
      </c>
      <c r="D32">
        <v>10.5</v>
      </c>
      <c r="E32">
        <v>539.74</v>
      </c>
      <c r="F32" s="85">
        <f t="shared" si="0"/>
        <v>51105.24</v>
      </c>
      <c r="G32">
        <v>70.58</v>
      </c>
    </row>
    <row r="33" spans="1:18" x14ac:dyDescent="0.25">
      <c r="A33" s="2"/>
      <c r="B33" s="1"/>
      <c r="C33" s="33"/>
      <c r="D33" s="47">
        <v>2800</v>
      </c>
      <c r="F33" s="85">
        <f t="shared" si="0"/>
        <v>2800</v>
      </c>
    </row>
    <row r="34" spans="1:18" x14ac:dyDescent="0.25">
      <c r="A34" s="2">
        <v>44341</v>
      </c>
      <c r="B34" s="1" t="s">
        <v>118</v>
      </c>
      <c r="C34" s="33">
        <v>896000</v>
      </c>
      <c r="D34">
        <v>6550.5</v>
      </c>
      <c r="E34">
        <v>18302.64</v>
      </c>
      <c r="F34" s="85">
        <f t="shared" si="0"/>
        <v>920853.14</v>
      </c>
      <c r="G34">
        <v>70.569999999999993</v>
      </c>
      <c r="K34">
        <v>64303</v>
      </c>
    </row>
    <row r="35" spans="1:18" x14ac:dyDescent="0.25">
      <c r="A35" s="2">
        <v>44342</v>
      </c>
      <c r="B35" s="1" t="s">
        <v>81</v>
      </c>
      <c r="C35" s="33">
        <v>70000</v>
      </c>
      <c r="D35">
        <v>8600.5</v>
      </c>
      <c r="F35" s="85">
        <f t="shared" si="0"/>
        <v>78600.5</v>
      </c>
      <c r="G35">
        <v>70.569999999999993</v>
      </c>
    </row>
    <row r="36" spans="1:18" ht="47.25" customHeight="1" x14ac:dyDescent="0.25">
      <c r="A36" s="2">
        <v>44343</v>
      </c>
      <c r="B36" s="1" t="s">
        <v>117</v>
      </c>
      <c r="C36" s="33">
        <v>30015</v>
      </c>
      <c r="D36">
        <v>6115</v>
      </c>
      <c r="F36" s="85">
        <f t="shared" si="0"/>
        <v>36130</v>
      </c>
      <c r="G36">
        <v>70.58</v>
      </c>
      <c r="K36">
        <v>10000</v>
      </c>
      <c r="P36">
        <v>174181</v>
      </c>
      <c r="Q36" s="52">
        <v>73051.5</v>
      </c>
    </row>
    <row r="37" spans="1:18" x14ac:dyDescent="0.25">
      <c r="A37" s="2">
        <v>44344</v>
      </c>
      <c r="C37" s="33"/>
      <c r="D37" s="47">
        <v>775</v>
      </c>
      <c r="F37" s="85">
        <f t="shared" si="0"/>
        <v>775</v>
      </c>
      <c r="G37">
        <v>70.569999999999993</v>
      </c>
    </row>
    <row r="38" spans="1:18" x14ac:dyDescent="0.25">
      <c r="A38" s="2"/>
      <c r="C38" s="33"/>
      <c r="D38">
        <v>127380.5</v>
      </c>
      <c r="F38" s="85">
        <f t="shared" si="0"/>
        <v>127380.5</v>
      </c>
    </row>
    <row r="39" spans="1:18" x14ac:dyDescent="0.25">
      <c r="A39" s="2">
        <v>44345</v>
      </c>
      <c r="C39" s="33"/>
      <c r="D39">
        <v>15600</v>
      </c>
      <c r="F39" s="85">
        <f t="shared" si="0"/>
        <v>15600</v>
      </c>
      <c r="G39">
        <v>70.58</v>
      </c>
    </row>
    <row r="40" spans="1:18" x14ac:dyDescent="0.25">
      <c r="A40" s="2">
        <v>44346</v>
      </c>
      <c r="C40" s="33"/>
      <c r="D40">
        <v>509.5</v>
      </c>
      <c r="E40">
        <v>1786.97</v>
      </c>
      <c r="F40" s="85">
        <f t="shared" si="0"/>
        <v>2296.4700000000003</v>
      </c>
      <c r="G40">
        <v>70.56</v>
      </c>
    </row>
    <row r="41" spans="1:18" ht="30" x14ac:dyDescent="0.25">
      <c r="A41" s="2">
        <v>44347</v>
      </c>
      <c r="B41" s="1" t="s">
        <v>113</v>
      </c>
      <c r="C41" s="33">
        <v>5600</v>
      </c>
      <c r="D41">
        <v>24406.99</v>
      </c>
      <c r="F41" s="85">
        <f t="shared" si="0"/>
        <v>30006.99</v>
      </c>
      <c r="G41">
        <v>189.08</v>
      </c>
      <c r="I41">
        <v>4000</v>
      </c>
      <c r="J41">
        <v>10000</v>
      </c>
      <c r="N41">
        <v>1856.2</v>
      </c>
      <c r="P41">
        <v>11764</v>
      </c>
      <c r="Q41" s="52">
        <v>14610.3</v>
      </c>
    </row>
    <row r="42" spans="1:18" x14ac:dyDescent="0.25">
      <c r="A42" s="2"/>
      <c r="B42" t="s">
        <v>114</v>
      </c>
      <c r="C42" s="33">
        <v>25000</v>
      </c>
      <c r="D42">
        <v>5900</v>
      </c>
      <c r="F42" s="85">
        <f t="shared" si="0"/>
        <v>30900</v>
      </c>
    </row>
    <row r="43" spans="1:18" s="55" customFormat="1" x14ac:dyDescent="0.25">
      <c r="A43" s="2"/>
      <c r="C43" s="33"/>
      <c r="F43" s="85"/>
    </row>
    <row r="44" spans="1:18" s="34" customFormat="1" x14ac:dyDescent="0.25">
      <c r="A44" s="51" t="s">
        <v>48</v>
      </c>
      <c r="B44" s="49"/>
      <c r="C44" s="49">
        <f t="shared" ref="C44:R44" si="1">SUM(C3:C43)</f>
        <v>1314086.8</v>
      </c>
      <c r="D44" s="49">
        <f t="shared" si="1"/>
        <v>396755.73</v>
      </c>
      <c r="E44" s="49">
        <f t="shared" si="1"/>
        <v>71402.59</v>
      </c>
      <c r="F44" s="49">
        <f t="shared" si="1"/>
        <v>1782245.12</v>
      </c>
      <c r="G44" s="49">
        <f t="shared" si="1"/>
        <v>2316.389999999999</v>
      </c>
      <c r="H44" s="49">
        <f t="shared" si="1"/>
        <v>0</v>
      </c>
      <c r="I44" s="49">
        <f t="shared" si="1"/>
        <v>9760</v>
      </c>
      <c r="J44" s="49">
        <f t="shared" si="1"/>
        <v>10000</v>
      </c>
      <c r="K44" s="49">
        <f t="shared" si="1"/>
        <v>74303</v>
      </c>
      <c r="L44" s="49">
        <f t="shared" si="1"/>
        <v>346708</v>
      </c>
      <c r="M44" s="49">
        <f t="shared" si="1"/>
        <v>0</v>
      </c>
      <c r="N44" s="49">
        <f t="shared" si="1"/>
        <v>3713.12</v>
      </c>
      <c r="O44" s="49">
        <f t="shared" si="1"/>
        <v>0</v>
      </c>
      <c r="P44" s="49">
        <f t="shared" si="1"/>
        <v>304869</v>
      </c>
      <c r="Q44" s="49">
        <f t="shared" si="1"/>
        <v>87661.8</v>
      </c>
      <c r="R44" s="49">
        <f t="shared" si="1"/>
        <v>121780.11</v>
      </c>
    </row>
    <row r="45" spans="1:18" x14ac:dyDescent="0.25">
      <c r="A45" s="2"/>
    </row>
  </sheetData>
  <mergeCells count="3">
    <mergeCell ref="B1:C1"/>
    <mergeCell ref="V1:Z1"/>
    <mergeCell ref="H1:Q1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05D9-C031-495C-A140-1A735C426B4B}">
  <dimension ref="A1:U46"/>
  <sheetViews>
    <sheetView zoomScale="82" zoomScaleNormal="82" workbookViewId="0">
      <pane xSplit="1" ySplit="2" topLeftCell="B28" activePane="bottomRight" state="frozen"/>
      <selection pane="topRight" activeCell="B1" sqref="B1"/>
      <selection pane="bottomLeft" activeCell="A3" sqref="A3"/>
      <selection pane="bottomRight" activeCell="F1" sqref="F1:F1048576"/>
    </sheetView>
  </sheetViews>
  <sheetFormatPr defaultRowHeight="15" x14ac:dyDescent="0.25"/>
  <cols>
    <col min="1" max="1" width="10.5703125" bestFit="1" customWidth="1"/>
    <col min="2" max="2" width="17.7109375" customWidth="1"/>
    <col min="3" max="3" width="11.28515625" customWidth="1"/>
    <col min="4" max="4" width="18.42578125" customWidth="1"/>
    <col min="5" max="5" width="16.42578125" customWidth="1"/>
    <col min="6" max="6" width="14.28515625" hidden="1" customWidth="1"/>
    <col min="7" max="7" width="18" customWidth="1"/>
    <col min="9" max="9" width="9.7109375" customWidth="1"/>
    <col min="10" max="10" width="10.5703125" customWidth="1"/>
    <col min="12" max="12" width="12" customWidth="1"/>
    <col min="14" max="14" width="11.28515625" customWidth="1"/>
    <col min="16" max="16" width="9.85546875" customWidth="1"/>
    <col min="17" max="17" width="13.7109375" customWidth="1"/>
    <col min="18" max="18" width="14.42578125" customWidth="1"/>
  </cols>
  <sheetData>
    <row r="1" spans="1:21" ht="75" x14ac:dyDescent="0.25">
      <c r="A1" s="57"/>
      <c r="B1" s="122" t="s">
        <v>42</v>
      </c>
      <c r="C1" s="122"/>
      <c r="D1" s="90" t="s">
        <v>66</v>
      </c>
      <c r="E1" s="90" t="s">
        <v>43</v>
      </c>
      <c r="F1" s="90" t="s">
        <v>44</v>
      </c>
      <c r="G1" s="90" t="s">
        <v>45</v>
      </c>
      <c r="H1" s="122" t="s">
        <v>47</v>
      </c>
      <c r="I1" s="122"/>
      <c r="J1" s="122"/>
      <c r="K1" s="122"/>
      <c r="L1" s="122"/>
      <c r="M1" s="122"/>
      <c r="N1" s="122"/>
      <c r="O1" s="122"/>
      <c r="P1" s="122"/>
      <c r="Q1" s="122"/>
      <c r="R1" s="40" t="s">
        <v>120</v>
      </c>
      <c r="S1" s="91"/>
    </row>
    <row r="2" spans="1:21" ht="60" x14ac:dyDescent="0.25">
      <c r="A2" s="58" t="s">
        <v>1</v>
      </c>
      <c r="B2" s="90" t="s">
        <v>0</v>
      </c>
      <c r="C2" s="90" t="s">
        <v>85</v>
      </c>
      <c r="D2" s="90" t="s">
        <v>85</v>
      </c>
      <c r="E2" s="90" t="s">
        <v>85</v>
      </c>
      <c r="F2" s="90" t="s">
        <v>85</v>
      </c>
      <c r="G2" s="90" t="s">
        <v>85</v>
      </c>
      <c r="H2" s="90" t="s">
        <v>13</v>
      </c>
      <c r="I2" s="90" t="s">
        <v>2</v>
      </c>
      <c r="J2" s="90" t="s">
        <v>10</v>
      </c>
      <c r="K2" s="90" t="s">
        <v>4</v>
      </c>
      <c r="L2" s="90" t="s">
        <v>6</v>
      </c>
      <c r="M2" s="90" t="s">
        <v>7</v>
      </c>
      <c r="N2" s="90" t="s">
        <v>9</v>
      </c>
      <c r="O2" s="90" t="s">
        <v>36</v>
      </c>
      <c r="P2" s="90" t="s">
        <v>40</v>
      </c>
      <c r="Q2" s="90" t="s">
        <v>112</v>
      </c>
      <c r="R2" s="90"/>
      <c r="S2" s="90"/>
    </row>
    <row r="3" spans="1:21" x14ac:dyDescent="0.25">
      <c r="A3" s="2">
        <v>44348</v>
      </c>
      <c r="B3" s="89"/>
      <c r="D3">
        <v>71569</v>
      </c>
      <c r="E3">
        <v>21450</v>
      </c>
      <c r="G3">
        <v>66.260000000000005</v>
      </c>
      <c r="R3" s="33">
        <v>15000</v>
      </c>
      <c r="S3" s="55" t="s">
        <v>26</v>
      </c>
      <c r="T3" s="55"/>
      <c r="U3" s="55"/>
    </row>
    <row r="4" spans="1:21" s="55" customFormat="1" ht="45" x14ac:dyDescent="0.25">
      <c r="A4" s="2"/>
      <c r="B4" s="48" t="s">
        <v>143</v>
      </c>
      <c r="C4" s="47">
        <v>23000</v>
      </c>
      <c r="D4" s="47">
        <v>16900</v>
      </c>
      <c r="R4" s="33">
        <v>600</v>
      </c>
      <c r="S4" s="55" t="s">
        <v>149</v>
      </c>
    </row>
    <row r="5" spans="1:21" x14ac:dyDescent="0.25">
      <c r="A5" s="2">
        <v>44349</v>
      </c>
      <c r="B5" s="89"/>
      <c r="D5">
        <v>730</v>
      </c>
      <c r="E5">
        <v>3316.22</v>
      </c>
      <c r="G5">
        <v>66.260000000000005</v>
      </c>
      <c r="I5">
        <v>45683</v>
      </c>
      <c r="R5" s="33">
        <v>120</v>
      </c>
      <c r="S5" s="55" t="s">
        <v>146</v>
      </c>
      <c r="T5" s="55"/>
      <c r="U5" s="55"/>
    </row>
    <row r="6" spans="1:21" s="55" customFormat="1" x14ac:dyDescent="0.25">
      <c r="A6" s="2"/>
      <c r="B6" s="89"/>
      <c r="D6" s="47">
        <v>68595.25</v>
      </c>
      <c r="R6" s="33">
        <v>30000</v>
      </c>
      <c r="S6" s="55" t="s">
        <v>148</v>
      </c>
    </row>
    <row r="7" spans="1:21" x14ac:dyDescent="0.25">
      <c r="A7" s="2">
        <v>44350</v>
      </c>
      <c r="B7" s="89"/>
      <c r="D7">
        <v>109592</v>
      </c>
      <c r="E7">
        <v>7152.82</v>
      </c>
      <c r="G7">
        <v>66.25</v>
      </c>
      <c r="R7" s="33">
        <v>660</v>
      </c>
      <c r="S7" s="55" t="s">
        <v>106</v>
      </c>
      <c r="T7" s="55"/>
      <c r="U7" s="55"/>
    </row>
    <row r="8" spans="1:21" x14ac:dyDescent="0.25">
      <c r="A8" s="2">
        <v>44351</v>
      </c>
      <c r="B8" s="89" t="s">
        <v>142</v>
      </c>
      <c r="C8">
        <v>5000</v>
      </c>
      <c r="D8">
        <v>104199.5</v>
      </c>
      <c r="G8">
        <v>66.28</v>
      </c>
      <c r="I8">
        <v>52738.5</v>
      </c>
      <c r="N8">
        <v>87643</v>
      </c>
      <c r="P8">
        <v>110135</v>
      </c>
      <c r="R8" s="33"/>
      <c r="S8" s="55"/>
      <c r="T8" s="55"/>
      <c r="U8" s="55"/>
    </row>
    <row r="9" spans="1:21" s="55" customFormat="1" ht="30" x14ac:dyDescent="0.25">
      <c r="A9" s="2"/>
      <c r="B9" s="48" t="s">
        <v>144</v>
      </c>
      <c r="C9" s="47">
        <v>1490</v>
      </c>
      <c r="R9" s="33">
        <v>4032.99</v>
      </c>
      <c r="S9" s="55" t="s">
        <v>147</v>
      </c>
    </row>
    <row r="10" spans="1:21" s="55" customFormat="1" x14ac:dyDescent="0.25">
      <c r="A10" s="2"/>
      <c r="B10" s="48" t="s">
        <v>145</v>
      </c>
      <c r="C10" s="47">
        <v>28000</v>
      </c>
      <c r="R10" s="33">
        <v>300</v>
      </c>
      <c r="S10" s="55" t="s">
        <v>150</v>
      </c>
    </row>
    <row r="11" spans="1:21" x14ac:dyDescent="0.25">
      <c r="A11" s="2">
        <v>44352</v>
      </c>
      <c r="B11" s="89"/>
      <c r="D11">
        <v>610</v>
      </c>
      <c r="G11">
        <v>66.260000000000005</v>
      </c>
      <c r="R11" s="33">
        <v>2501.94</v>
      </c>
      <c r="S11" s="55" t="s">
        <v>116</v>
      </c>
      <c r="T11" s="55"/>
      <c r="U11" s="55"/>
    </row>
    <row r="12" spans="1:21" x14ac:dyDescent="0.25">
      <c r="A12" s="2">
        <v>44353</v>
      </c>
      <c r="B12" s="89"/>
      <c r="D12">
        <v>309.5</v>
      </c>
      <c r="G12">
        <v>66.25</v>
      </c>
      <c r="R12" s="33">
        <v>357</v>
      </c>
      <c r="S12" s="55" t="s">
        <v>109</v>
      </c>
      <c r="T12" s="55"/>
      <c r="U12" s="55"/>
    </row>
    <row r="13" spans="1:21" x14ac:dyDescent="0.25">
      <c r="A13" s="2">
        <v>44354</v>
      </c>
      <c r="B13" s="89" t="s">
        <v>15</v>
      </c>
      <c r="C13">
        <v>76768.13</v>
      </c>
      <c r="D13">
        <v>15798</v>
      </c>
      <c r="E13">
        <v>3127.56</v>
      </c>
      <c r="G13">
        <v>66.260000000000005</v>
      </c>
      <c r="I13">
        <v>2794</v>
      </c>
      <c r="R13" s="33">
        <v>27764.1</v>
      </c>
      <c r="S13" s="55" t="s">
        <v>141</v>
      </c>
      <c r="T13" s="55"/>
      <c r="U13" s="55"/>
    </row>
    <row r="14" spans="1:21" x14ac:dyDescent="0.25">
      <c r="A14" s="2">
        <v>44355</v>
      </c>
      <c r="B14" s="89"/>
      <c r="D14">
        <v>10.5</v>
      </c>
      <c r="E14">
        <v>74.430000000000007</v>
      </c>
      <c r="G14">
        <v>66.260000000000005</v>
      </c>
      <c r="N14">
        <v>7009.5</v>
      </c>
      <c r="P14">
        <v>132910.20000000001</v>
      </c>
      <c r="Q14">
        <v>145614.82</v>
      </c>
      <c r="R14" s="33">
        <v>107719.99</v>
      </c>
      <c r="S14" s="55" t="s">
        <v>108</v>
      </c>
      <c r="T14" s="55"/>
      <c r="U14" s="55"/>
    </row>
    <row r="15" spans="1:21" x14ac:dyDescent="0.25">
      <c r="A15" s="2">
        <v>44356</v>
      </c>
      <c r="B15" s="89"/>
      <c r="D15">
        <v>2748.5</v>
      </c>
      <c r="E15">
        <v>1756.02</v>
      </c>
      <c r="G15">
        <v>66.27</v>
      </c>
      <c r="R15" s="33">
        <v>923.87</v>
      </c>
      <c r="S15" s="55" t="s">
        <v>156</v>
      </c>
      <c r="T15" s="55"/>
      <c r="U15" s="55"/>
    </row>
    <row r="16" spans="1:21" ht="30" x14ac:dyDescent="0.25">
      <c r="A16" s="2">
        <v>44357</v>
      </c>
      <c r="B16" s="89" t="s">
        <v>151</v>
      </c>
      <c r="C16">
        <v>14690</v>
      </c>
      <c r="D16">
        <v>120.5</v>
      </c>
      <c r="E16">
        <v>102.37</v>
      </c>
      <c r="G16">
        <v>66.25</v>
      </c>
      <c r="P16">
        <v>111599</v>
      </c>
      <c r="R16" s="33">
        <v>5785.6</v>
      </c>
      <c r="S16" t="s">
        <v>139</v>
      </c>
    </row>
    <row r="17" spans="1:19" x14ac:dyDescent="0.25">
      <c r="B17" s="89"/>
      <c r="D17" s="47">
        <v>1000</v>
      </c>
      <c r="R17" s="33">
        <v>3750</v>
      </c>
      <c r="S17" t="s">
        <v>140</v>
      </c>
    </row>
    <row r="18" spans="1:19" x14ac:dyDescent="0.25">
      <c r="A18" s="2">
        <v>44358</v>
      </c>
      <c r="B18" s="89" t="s">
        <v>159</v>
      </c>
      <c r="C18">
        <v>28000</v>
      </c>
      <c r="D18">
        <v>22599.5</v>
      </c>
      <c r="E18">
        <v>1021.12</v>
      </c>
      <c r="G18">
        <v>66.27</v>
      </c>
      <c r="L18">
        <v>875894</v>
      </c>
      <c r="R18" s="33">
        <v>10800</v>
      </c>
      <c r="S18" t="s">
        <v>153</v>
      </c>
    </row>
    <row r="19" spans="1:19" ht="30" x14ac:dyDescent="0.25">
      <c r="B19" s="89" t="s">
        <v>152</v>
      </c>
      <c r="C19">
        <v>30000</v>
      </c>
      <c r="R19" s="33">
        <v>2670</v>
      </c>
      <c r="S19" t="s">
        <v>154</v>
      </c>
    </row>
    <row r="20" spans="1:19" x14ac:dyDescent="0.25">
      <c r="B20" s="48" t="s">
        <v>114</v>
      </c>
      <c r="C20" s="47">
        <v>54400</v>
      </c>
      <c r="D20" s="47">
        <v>844</v>
      </c>
      <c r="R20" s="33">
        <v>28000</v>
      </c>
      <c r="S20" t="s">
        <v>155</v>
      </c>
    </row>
    <row r="21" spans="1:19" x14ac:dyDescent="0.25">
      <c r="A21" s="2">
        <v>44359</v>
      </c>
      <c r="B21" s="89"/>
      <c r="E21">
        <v>62.5</v>
      </c>
      <c r="G21">
        <v>66.260000000000005</v>
      </c>
      <c r="R21" s="33">
        <v>3712</v>
      </c>
      <c r="S21" t="s">
        <v>157</v>
      </c>
    </row>
    <row r="22" spans="1:19" x14ac:dyDescent="0.25">
      <c r="A22" s="2">
        <v>44360</v>
      </c>
      <c r="B22" s="89"/>
      <c r="D22">
        <v>300</v>
      </c>
      <c r="E22">
        <v>321.75</v>
      </c>
      <c r="G22">
        <v>66.27</v>
      </c>
      <c r="R22" s="33"/>
    </row>
    <row r="23" spans="1:19" x14ac:dyDescent="0.25">
      <c r="A23" s="2">
        <v>44361</v>
      </c>
      <c r="B23" s="89"/>
      <c r="D23">
        <v>1174</v>
      </c>
      <c r="E23">
        <v>5105.62</v>
      </c>
      <c r="G23">
        <v>66.25</v>
      </c>
      <c r="L23">
        <v>20106</v>
      </c>
      <c r="P23">
        <v>67865</v>
      </c>
    </row>
    <row r="24" spans="1:19" x14ac:dyDescent="0.25">
      <c r="A24" s="2"/>
      <c r="B24" s="89"/>
      <c r="E24" s="47">
        <v>3979</v>
      </c>
    </row>
    <row r="25" spans="1:19" x14ac:dyDescent="0.25">
      <c r="A25" s="2">
        <v>44362</v>
      </c>
      <c r="B25" s="89"/>
      <c r="D25">
        <v>8267</v>
      </c>
      <c r="G25">
        <v>66.260000000000005</v>
      </c>
    </row>
    <row r="26" spans="1:19" x14ac:dyDescent="0.25">
      <c r="A26" s="2">
        <v>44363</v>
      </c>
      <c r="B26" s="89"/>
      <c r="D26">
        <v>1520</v>
      </c>
      <c r="G26">
        <v>66.260000000000005</v>
      </c>
      <c r="J26">
        <v>106848</v>
      </c>
    </row>
    <row r="27" spans="1:19" x14ac:dyDescent="0.25">
      <c r="A27" s="2">
        <v>44364</v>
      </c>
      <c r="B27" s="89"/>
      <c r="D27">
        <v>110</v>
      </c>
      <c r="G27">
        <v>66.260000000000005</v>
      </c>
      <c r="P27">
        <v>64037.3</v>
      </c>
    </row>
    <row r="28" spans="1:19" x14ac:dyDescent="0.25">
      <c r="A28" s="2">
        <v>44365</v>
      </c>
      <c r="B28" s="89" t="s">
        <v>21</v>
      </c>
      <c r="C28">
        <v>15210</v>
      </c>
      <c r="D28">
        <v>80451</v>
      </c>
      <c r="E28">
        <v>194.01</v>
      </c>
      <c r="G28">
        <v>66.260000000000005</v>
      </c>
      <c r="N28">
        <v>11036.7</v>
      </c>
      <c r="P28">
        <v>50256.5</v>
      </c>
    </row>
    <row r="29" spans="1:19" x14ac:dyDescent="0.25">
      <c r="B29" s="48" t="s">
        <v>20</v>
      </c>
      <c r="C29" s="47">
        <v>27000</v>
      </c>
      <c r="D29" s="47">
        <v>1200</v>
      </c>
    </row>
    <row r="30" spans="1:19" x14ac:dyDescent="0.25">
      <c r="A30" s="2">
        <v>44366</v>
      </c>
      <c r="B30" s="89"/>
      <c r="D30">
        <v>9.5</v>
      </c>
      <c r="G30">
        <v>66.260000000000005</v>
      </c>
    </row>
    <row r="31" spans="1:19" x14ac:dyDescent="0.25">
      <c r="A31" s="2">
        <v>44367</v>
      </c>
      <c r="B31" s="89"/>
      <c r="D31">
        <v>4.5</v>
      </c>
      <c r="G31">
        <v>66.27</v>
      </c>
    </row>
    <row r="32" spans="1:19" x14ac:dyDescent="0.25">
      <c r="A32" s="2">
        <v>44368</v>
      </c>
      <c r="B32" s="89"/>
      <c r="E32">
        <v>3421.26</v>
      </c>
      <c r="G32">
        <v>66.260000000000005</v>
      </c>
    </row>
    <row r="33" spans="1:18" x14ac:dyDescent="0.25">
      <c r="A33" s="2">
        <v>44369</v>
      </c>
      <c r="B33" s="89"/>
      <c r="D33">
        <v>100</v>
      </c>
      <c r="E33">
        <v>539.74</v>
      </c>
      <c r="G33">
        <v>66.260000000000005</v>
      </c>
      <c r="J33">
        <v>12420</v>
      </c>
      <c r="P33">
        <v>15000</v>
      </c>
    </row>
    <row r="34" spans="1:18" x14ac:dyDescent="0.25">
      <c r="B34" s="89"/>
      <c r="D34" s="47">
        <v>30000</v>
      </c>
    </row>
    <row r="35" spans="1:18" x14ac:dyDescent="0.25">
      <c r="A35" s="2">
        <v>44370</v>
      </c>
      <c r="B35" s="89" t="s">
        <v>80</v>
      </c>
      <c r="C35">
        <v>50390</v>
      </c>
      <c r="D35">
        <v>2610</v>
      </c>
      <c r="E35">
        <v>204.75</v>
      </c>
      <c r="G35">
        <v>66.260000000000005</v>
      </c>
      <c r="I35">
        <v>29987.5</v>
      </c>
    </row>
    <row r="36" spans="1:18" x14ac:dyDescent="0.25">
      <c r="A36" s="2">
        <v>44371</v>
      </c>
      <c r="D36">
        <v>10501</v>
      </c>
      <c r="E36">
        <v>1513.89</v>
      </c>
      <c r="G36">
        <v>90.72</v>
      </c>
      <c r="M36">
        <v>68581</v>
      </c>
    </row>
    <row r="37" spans="1:18" x14ac:dyDescent="0.25">
      <c r="A37" s="2">
        <v>44372</v>
      </c>
      <c r="D37">
        <v>19011</v>
      </c>
      <c r="E37">
        <v>701.4</v>
      </c>
      <c r="G37">
        <v>66.260000000000005</v>
      </c>
      <c r="P37">
        <v>43219</v>
      </c>
    </row>
    <row r="38" spans="1:18" x14ac:dyDescent="0.25">
      <c r="D38" s="47">
        <v>891</v>
      </c>
      <c r="P38" s="47">
        <v>36781</v>
      </c>
    </row>
    <row r="39" spans="1:18" x14ac:dyDescent="0.25">
      <c r="A39" s="2">
        <v>44373</v>
      </c>
      <c r="D39">
        <v>710</v>
      </c>
      <c r="E39">
        <v>140.04</v>
      </c>
      <c r="G39">
        <v>66.27</v>
      </c>
    </row>
    <row r="40" spans="1:18" x14ac:dyDescent="0.25">
      <c r="A40" s="2">
        <v>44374</v>
      </c>
      <c r="D40">
        <v>1501.5</v>
      </c>
      <c r="G40">
        <v>66.239999999999995</v>
      </c>
    </row>
    <row r="41" spans="1:18" x14ac:dyDescent="0.25">
      <c r="A41" s="2">
        <v>44375</v>
      </c>
      <c r="D41">
        <v>6.5</v>
      </c>
      <c r="E41">
        <v>534.87</v>
      </c>
      <c r="G41">
        <v>66.260000000000005</v>
      </c>
    </row>
    <row r="42" spans="1:18" x14ac:dyDescent="0.25">
      <c r="A42" s="2">
        <v>44376</v>
      </c>
      <c r="D42">
        <v>10</v>
      </c>
      <c r="E42">
        <v>1260.69</v>
      </c>
      <c r="G42">
        <v>66.27</v>
      </c>
      <c r="I42">
        <v>12420</v>
      </c>
    </row>
    <row r="43" spans="1:18" x14ac:dyDescent="0.25">
      <c r="D43" s="47">
        <v>100</v>
      </c>
    </row>
    <row r="44" spans="1:18" x14ac:dyDescent="0.25">
      <c r="A44" s="2">
        <v>44377</v>
      </c>
      <c r="B44" t="s">
        <v>16</v>
      </c>
      <c r="C44">
        <v>57000</v>
      </c>
      <c r="D44">
        <v>8009.5</v>
      </c>
      <c r="G44">
        <v>66.25</v>
      </c>
    </row>
    <row r="45" spans="1:18" x14ac:dyDescent="0.25">
      <c r="D45" s="47">
        <v>14773</v>
      </c>
    </row>
    <row r="46" spans="1:18" s="34" customFormat="1" x14ac:dyDescent="0.25">
      <c r="A46" s="51" t="s">
        <v>48</v>
      </c>
      <c r="B46" s="49"/>
      <c r="C46" s="49">
        <f>SUM(C3:C45)</f>
        <v>410948.13</v>
      </c>
      <c r="D46" s="49">
        <f t="shared" ref="D46:Q46" si="0">SUM(D3:D45)</f>
        <v>596885.75</v>
      </c>
      <c r="E46" s="49">
        <f t="shared" si="0"/>
        <v>55980.060000000012</v>
      </c>
      <c r="F46" s="49">
        <f t="shared" si="0"/>
        <v>0</v>
      </c>
      <c r="G46" s="49">
        <f t="shared" si="0"/>
        <v>2012.27</v>
      </c>
      <c r="H46" s="49">
        <f t="shared" si="0"/>
        <v>0</v>
      </c>
      <c r="I46" s="49">
        <f t="shared" si="0"/>
        <v>143623</v>
      </c>
      <c r="J46" s="49">
        <f t="shared" si="0"/>
        <v>119268</v>
      </c>
      <c r="K46" s="49">
        <f t="shared" si="0"/>
        <v>0</v>
      </c>
      <c r="L46" s="49">
        <f t="shared" si="0"/>
        <v>896000</v>
      </c>
      <c r="M46" s="49">
        <f t="shared" si="0"/>
        <v>68581</v>
      </c>
      <c r="N46" s="49">
        <f t="shared" si="0"/>
        <v>105689.2</v>
      </c>
      <c r="O46" s="49">
        <f t="shared" si="0"/>
        <v>0</v>
      </c>
      <c r="P46" s="49">
        <f t="shared" si="0"/>
        <v>631803</v>
      </c>
      <c r="Q46" s="49">
        <f t="shared" si="0"/>
        <v>145614.82</v>
      </c>
      <c r="R46" s="49">
        <f>SUM(R3:R45)</f>
        <v>244697.49000000002</v>
      </c>
    </row>
  </sheetData>
  <mergeCells count="2">
    <mergeCell ref="B1:C1"/>
    <mergeCell ref="H1:Q1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7519-2875-4B09-B0B4-F2EA1158C05B}">
  <dimension ref="A1:Z41"/>
  <sheetViews>
    <sheetView workbookViewId="0">
      <pane xSplit="1" ySplit="2" topLeftCell="B31" activePane="bottomRight" state="frozen"/>
      <selection pane="topRight" activeCell="B1" sqref="B1"/>
      <selection pane="bottomLeft" activeCell="A3" sqref="A3"/>
      <selection pane="bottomRight" activeCell="F1" sqref="F1:F1048576"/>
    </sheetView>
  </sheetViews>
  <sheetFormatPr defaultRowHeight="15" x14ac:dyDescent="0.25"/>
  <cols>
    <col min="1" max="1" width="10.140625" bestFit="1" customWidth="1"/>
    <col min="2" max="2" width="22.7109375" customWidth="1"/>
    <col min="3" max="3" width="9.5703125" customWidth="1"/>
    <col min="4" max="4" width="13.7109375" customWidth="1"/>
    <col min="5" max="5" width="15.5703125" customWidth="1"/>
    <col min="6" max="6" width="12.85546875" hidden="1" customWidth="1"/>
    <col min="7" max="7" width="12.140625" customWidth="1"/>
    <col min="8" max="8" width="11.42578125" customWidth="1"/>
    <col min="9" max="9" width="11.85546875" customWidth="1"/>
    <col min="10" max="10" width="11" customWidth="1"/>
    <col min="11" max="11" width="10.28515625" customWidth="1"/>
    <col min="12" max="12" width="11.7109375" customWidth="1"/>
    <col min="13" max="13" width="11.5703125" customWidth="1"/>
    <col min="16" max="16" width="9.85546875" customWidth="1"/>
    <col min="17" max="17" width="13" customWidth="1"/>
    <col min="18" max="18" width="12.85546875" style="55" customWidth="1"/>
    <col min="19" max="19" width="10.7109375" customWidth="1"/>
  </cols>
  <sheetData>
    <row r="1" spans="1:26" ht="90" x14ac:dyDescent="0.25">
      <c r="A1" s="57"/>
      <c r="B1" s="122" t="s">
        <v>42</v>
      </c>
      <c r="C1" s="122"/>
      <c r="D1" s="113" t="s">
        <v>66</v>
      </c>
      <c r="E1" s="113" t="s">
        <v>43</v>
      </c>
      <c r="F1" s="113" t="s">
        <v>44</v>
      </c>
      <c r="G1" s="113" t="s">
        <v>45</v>
      </c>
      <c r="H1" s="122" t="s">
        <v>47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40" t="s">
        <v>120</v>
      </c>
      <c r="T1" s="114"/>
      <c r="U1" s="55"/>
    </row>
    <row r="2" spans="1:26" ht="60" x14ac:dyDescent="0.25">
      <c r="A2" s="58" t="s">
        <v>1</v>
      </c>
      <c r="B2" s="113" t="s">
        <v>0</v>
      </c>
      <c r="C2" s="113" t="s">
        <v>85</v>
      </c>
      <c r="D2" s="113" t="s">
        <v>85</v>
      </c>
      <c r="E2" s="113" t="s">
        <v>85</v>
      </c>
      <c r="F2" s="113" t="s">
        <v>85</v>
      </c>
      <c r="G2" s="113" t="s">
        <v>85</v>
      </c>
      <c r="H2" s="113" t="s">
        <v>13</v>
      </c>
      <c r="I2" s="113" t="s">
        <v>2</v>
      </c>
      <c r="J2" s="113" t="s">
        <v>10</v>
      </c>
      <c r="K2" s="113" t="s">
        <v>4</v>
      </c>
      <c r="L2" s="113" t="s">
        <v>6</v>
      </c>
      <c r="M2" s="113" t="s">
        <v>7</v>
      </c>
      <c r="N2" s="113" t="s">
        <v>9</v>
      </c>
      <c r="O2" s="113" t="s">
        <v>36</v>
      </c>
      <c r="P2" s="113" t="s">
        <v>40</v>
      </c>
      <c r="Q2" s="113" t="s">
        <v>112</v>
      </c>
      <c r="R2" s="113" t="s">
        <v>174</v>
      </c>
      <c r="S2" s="113"/>
      <c r="T2" s="113"/>
      <c r="U2" s="55"/>
    </row>
    <row r="3" spans="1:26" ht="30" x14ac:dyDescent="0.25">
      <c r="A3" s="2">
        <v>44378</v>
      </c>
      <c r="B3" s="112" t="s">
        <v>160</v>
      </c>
      <c r="C3">
        <v>30000</v>
      </c>
      <c r="D3">
        <v>41569</v>
      </c>
      <c r="E3">
        <v>21450</v>
      </c>
      <c r="G3">
        <v>45.16</v>
      </c>
    </row>
    <row r="4" spans="1:26" x14ac:dyDescent="0.25">
      <c r="A4" s="2">
        <v>44379</v>
      </c>
      <c r="B4" s="112"/>
      <c r="D4">
        <v>720</v>
      </c>
      <c r="E4">
        <v>3316.22</v>
      </c>
      <c r="G4">
        <v>45.17</v>
      </c>
      <c r="I4">
        <v>45683</v>
      </c>
      <c r="J4" s="47">
        <v>97696</v>
      </c>
    </row>
    <row r="5" spans="1:26" x14ac:dyDescent="0.25">
      <c r="A5" s="2">
        <v>44380</v>
      </c>
      <c r="B5" s="112"/>
      <c r="D5">
        <v>2199.5</v>
      </c>
      <c r="E5">
        <v>1950.92</v>
      </c>
      <c r="G5">
        <v>45.17</v>
      </c>
      <c r="S5">
        <v>1136.94</v>
      </c>
      <c r="T5" t="s">
        <v>161</v>
      </c>
    </row>
    <row r="6" spans="1:26" x14ac:dyDescent="0.25">
      <c r="A6" s="2">
        <v>44381</v>
      </c>
      <c r="B6" s="112"/>
      <c r="D6">
        <v>99.5</v>
      </c>
      <c r="G6">
        <v>45.16</v>
      </c>
      <c r="S6">
        <v>15000</v>
      </c>
      <c r="T6" t="s">
        <v>162</v>
      </c>
    </row>
    <row r="7" spans="1:26" x14ac:dyDescent="0.25">
      <c r="A7" s="2">
        <v>44382</v>
      </c>
      <c r="B7" s="112" t="s">
        <v>15</v>
      </c>
      <c r="C7">
        <v>87288.08</v>
      </c>
      <c r="D7">
        <v>104400</v>
      </c>
      <c r="G7">
        <v>45.17</v>
      </c>
      <c r="J7">
        <v>60000</v>
      </c>
      <c r="M7">
        <v>35964</v>
      </c>
      <c r="P7">
        <v>153074</v>
      </c>
      <c r="S7">
        <v>357</v>
      </c>
      <c r="T7" t="s">
        <v>163</v>
      </c>
    </row>
    <row r="8" spans="1:26" s="55" customFormat="1" x14ac:dyDescent="0.25">
      <c r="A8" s="2"/>
      <c r="B8" s="112"/>
      <c r="D8" s="47">
        <v>3000</v>
      </c>
      <c r="S8">
        <v>4260</v>
      </c>
      <c r="T8" t="s">
        <v>139</v>
      </c>
      <c r="U8"/>
      <c r="V8"/>
    </row>
    <row r="9" spans="1:26" ht="30" x14ac:dyDescent="0.25">
      <c r="A9" s="2">
        <v>44383</v>
      </c>
      <c r="B9" s="48" t="s">
        <v>144</v>
      </c>
      <c r="C9" s="47">
        <v>2830</v>
      </c>
      <c r="D9">
        <v>2009</v>
      </c>
      <c r="G9">
        <v>45.17</v>
      </c>
      <c r="S9">
        <v>57</v>
      </c>
      <c r="T9" t="s">
        <v>164</v>
      </c>
    </row>
    <row r="10" spans="1:26" s="55" customFormat="1" x14ac:dyDescent="0.25">
      <c r="A10" s="2"/>
      <c r="B10" s="48" t="s">
        <v>19</v>
      </c>
      <c r="C10" s="47">
        <v>10000</v>
      </c>
      <c r="S10">
        <v>7750</v>
      </c>
      <c r="T10" t="s">
        <v>165</v>
      </c>
      <c r="U10"/>
      <c r="V10"/>
      <c r="W10"/>
      <c r="X10"/>
      <c r="Y10"/>
      <c r="Z10"/>
    </row>
    <row r="11" spans="1:26" x14ac:dyDescent="0.25">
      <c r="A11" s="2">
        <v>44384</v>
      </c>
      <c r="B11" s="112"/>
      <c r="E11">
        <v>1534.36</v>
      </c>
      <c r="G11">
        <v>45.17</v>
      </c>
      <c r="S11" s="55">
        <v>15000</v>
      </c>
      <c r="T11" s="55" t="s">
        <v>170</v>
      </c>
      <c r="U11" s="55"/>
      <c r="V11" s="55"/>
      <c r="W11" s="55"/>
      <c r="X11" s="55"/>
      <c r="Y11" s="55"/>
      <c r="Z11" s="55"/>
    </row>
    <row r="12" spans="1:26" x14ac:dyDescent="0.25">
      <c r="A12" s="2">
        <v>44385</v>
      </c>
      <c r="B12" s="112"/>
      <c r="D12">
        <v>3110.5</v>
      </c>
      <c r="E12">
        <v>466.8</v>
      </c>
      <c r="G12">
        <v>45.16</v>
      </c>
      <c r="M12">
        <v>56893</v>
      </c>
      <c r="S12">
        <v>32788.080000000002</v>
      </c>
      <c r="T12" t="s">
        <v>23</v>
      </c>
    </row>
    <row r="13" spans="1:26" s="55" customFormat="1" x14ac:dyDescent="0.25">
      <c r="A13" s="2"/>
      <c r="B13" s="112"/>
      <c r="K13" s="47">
        <v>41000</v>
      </c>
      <c r="M13" s="47">
        <v>45697</v>
      </c>
      <c r="S13">
        <v>1000</v>
      </c>
      <c r="T13" t="s">
        <v>167</v>
      </c>
      <c r="U13"/>
      <c r="V13"/>
      <c r="W13"/>
      <c r="X13"/>
      <c r="Y13"/>
      <c r="Z13"/>
    </row>
    <row r="14" spans="1:26" x14ac:dyDescent="0.25">
      <c r="A14" s="2">
        <v>44386</v>
      </c>
      <c r="B14" s="112"/>
      <c r="D14">
        <v>109</v>
      </c>
      <c r="G14">
        <v>45.17</v>
      </c>
      <c r="M14" s="116"/>
      <c r="S14">
        <v>1320</v>
      </c>
      <c r="T14" t="s">
        <v>168</v>
      </c>
    </row>
    <row r="15" spans="1:26" x14ac:dyDescent="0.25">
      <c r="A15" s="2">
        <v>44387</v>
      </c>
      <c r="B15" s="112"/>
      <c r="D15">
        <v>1.5</v>
      </c>
      <c r="G15">
        <v>45.16</v>
      </c>
      <c r="S15">
        <v>81241.77</v>
      </c>
      <c r="T15" t="s">
        <v>108</v>
      </c>
    </row>
    <row r="16" spans="1:26" x14ac:dyDescent="0.25">
      <c r="A16" s="2">
        <v>44388</v>
      </c>
      <c r="B16" s="112"/>
      <c r="D16">
        <v>800</v>
      </c>
      <c r="G16">
        <v>45.16</v>
      </c>
      <c r="S16">
        <v>716</v>
      </c>
      <c r="T16" t="s">
        <v>169</v>
      </c>
    </row>
    <row r="17" spans="1:20" x14ac:dyDescent="0.25">
      <c r="A17" s="2">
        <v>44389</v>
      </c>
      <c r="B17" s="112"/>
      <c r="D17">
        <v>12910</v>
      </c>
      <c r="E17">
        <v>3442.65</v>
      </c>
      <c r="G17">
        <v>45.16</v>
      </c>
      <c r="S17">
        <v>1500</v>
      </c>
      <c r="T17" t="s">
        <v>171</v>
      </c>
    </row>
    <row r="18" spans="1:20" x14ac:dyDescent="0.25">
      <c r="A18" s="2">
        <v>44390</v>
      </c>
      <c r="B18" s="112" t="s">
        <v>166</v>
      </c>
      <c r="C18">
        <v>11979</v>
      </c>
      <c r="E18">
        <v>2189.02</v>
      </c>
      <c r="G18">
        <v>45.17</v>
      </c>
      <c r="S18">
        <v>474.9</v>
      </c>
      <c r="T18" t="s">
        <v>172</v>
      </c>
    </row>
    <row r="19" spans="1:20" x14ac:dyDescent="0.25">
      <c r="A19" s="2">
        <v>44391</v>
      </c>
      <c r="B19" s="112"/>
      <c r="D19">
        <v>124.5</v>
      </c>
      <c r="G19">
        <v>57.62</v>
      </c>
      <c r="J19">
        <v>65520</v>
      </c>
      <c r="M19">
        <v>30000</v>
      </c>
      <c r="S19">
        <v>8568</v>
      </c>
      <c r="T19" t="s">
        <v>173</v>
      </c>
    </row>
    <row r="20" spans="1:20" x14ac:dyDescent="0.25">
      <c r="A20" s="2">
        <v>44392</v>
      </c>
      <c r="B20" s="112"/>
      <c r="D20">
        <v>800</v>
      </c>
      <c r="E20">
        <v>874.39</v>
      </c>
      <c r="G20">
        <v>45.17</v>
      </c>
      <c r="S20">
        <v>9500.01</v>
      </c>
    </row>
    <row r="21" spans="1:20" x14ac:dyDescent="0.25">
      <c r="B21" s="112"/>
      <c r="D21" s="47">
        <v>1200</v>
      </c>
      <c r="S21">
        <v>600</v>
      </c>
      <c r="T21" t="s">
        <v>175</v>
      </c>
    </row>
    <row r="22" spans="1:20" x14ac:dyDescent="0.25">
      <c r="A22" s="2">
        <v>44393</v>
      </c>
      <c r="B22" s="112"/>
      <c r="D22">
        <v>2009.5</v>
      </c>
      <c r="G22">
        <v>45.16</v>
      </c>
      <c r="I22">
        <v>11590</v>
      </c>
      <c r="M22">
        <v>24379</v>
      </c>
    </row>
    <row r="23" spans="1:20" x14ac:dyDescent="0.25">
      <c r="A23" s="2">
        <v>44394</v>
      </c>
      <c r="B23" s="112"/>
      <c r="G23">
        <v>45.17</v>
      </c>
    </row>
    <row r="24" spans="1:20" x14ac:dyDescent="0.25">
      <c r="A24" s="2">
        <v>44395</v>
      </c>
      <c r="B24" s="112"/>
      <c r="D24">
        <v>1.5</v>
      </c>
      <c r="G24">
        <v>45.16</v>
      </c>
    </row>
    <row r="25" spans="1:20" x14ac:dyDescent="0.25">
      <c r="A25" s="2">
        <v>44396</v>
      </c>
      <c r="B25" s="112"/>
      <c r="D25">
        <v>4009.5</v>
      </c>
      <c r="E25">
        <v>2867.67</v>
      </c>
      <c r="G25">
        <v>45.17</v>
      </c>
      <c r="I25">
        <v>1817</v>
      </c>
    </row>
    <row r="26" spans="1:20" x14ac:dyDescent="0.25">
      <c r="B26" s="112"/>
      <c r="D26" s="47">
        <v>3000</v>
      </c>
    </row>
    <row r="27" spans="1:20" x14ac:dyDescent="0.25">
      <c r="A27" s="2">
        <v>44397</v>
      </c>
      <c r="B27" s="112" t="s">
        <v>80</v>
      </c>
      <c r="C27">
        <v>51455</v>
      </c>
      <c r="D27">
        <v>4.5</v>
      </c>
      <c r="G27">
        <v>45.17</v>
      </c>
    </row>
    <row r="28" spans="1:20" x14ac:dyDescent="0.25">
      <c r="B28" s="112"/>
      <c r="D28" s="47">
        <v>2250</v>
      </c>
    </row>
    <row r="29" spans="1:20" x14ac:dyDescent="0.25">
      <c r="A29" s="2">
        <v>44398</v>
      </c>
      <c r="B29" s="112"/>
      <c r="D29">
        <v>2100</v>
      </c>
      <c r="E29">
        <v>5835</v>
      </c>
      <c r="G29">
        <v>45.16</v>
      </c>
    </row>
    <row r="30" spans="1:20" x14ac:dyDescent="0.25">
      <c r="A30" s="2">
        <v>44399</v>
      </c>
      <c r="B30" s="112"/>
      <c r="D30" s="47">
        <v>198.02</v>
      </c>
      <c r="G30">
        <v>45.16</v>
      </c>
      <c r="M30">
        <v>51455</v>
      </c>
    </row>
    <row r="31" spans="1:20" x14ac:dyDescent="0.25">
      <c r="A31" s="2">
        <v>44400</v>
      </c>
      <c r="B31" s="112"/>
      <c r="D31">
        <v>39</v>
      </c>
      <c r="E31">
        <v>3734.4</v>
      </c>
      <c r="G31">
        <v>45.17</v>
      </c>
    </row>
    <row r="32" spans="1:20" x14ac:dyDescent="0.25">
      <c r="A32" s="2">
        <v>44401</v>
      </c>
      <c r="B32" s="112"/>
      <c r="D32" s="47">
        <v>761.5</v>
      </c>
      <c r="G32">
        <v>45.17</v>
      </c>
    </row>
    <row r="33" spans="1:19" x14ac:dyDescent="0.25">
      <c r="A33" s="2">
        <v>44402</v>
      </c>
      <c r="B33" s="112"/>
      <c r="D33">
        <v>1110.5</v>
      </c>
      <c r="G33">
        <v>45.16</v>
      </c>
    </row>
    <row r="34" spans="1:19" x14ac:dyDescent="0.25">
      <c r="A34" s="2">
        <v>44403</v>
      </c>
      <c r="B34" s="112"/>
      <c r="D34" s="10">
        <v>399.5</v>
      </c>
      <c r="E34">
        <v>1171.3800000000001</v>
      </c>
      <c r="G34">
        <v>45.15</v>
      </c>
    </row>
    <row r="35" spans="1:19" ht="45" x14ac:dyDescent="0.25">
      <c r="A35" s="2">
        <v>44404</v>
      </c>
      <c r="B35" s="112" t="s">
        <v>176</v>
      </c>
      <c r="C35">
        <v>315326.3</v>
      </c>
      <c r="D35" s="10"/>
      <c r="E35">
        <v>594.66999999999996</v>
      </c>
      <c r="G35">
        <v>350.31</v>
      </c>
      <c r="M35">
        <v>68851</v>
      </c>
    </row>
    <row r="36" spans="1:19" x14ac:dyDescent="0.25">
      <c r="B36" s="112" t="s">
        <v>16</v>
      </c>
      <c r="C36">
        <v>55600</v>
      </c>
      <c r="D36" s="47">
        <v>2000</v>
      </c>
    </row>
    <row r="37" spans="1:19" x14ac:dyDescent="0.25">
      <c r="A37" s="2">
        <v>44405</v>
      </c>
      <c r="B37" s="112" t="s">
        <v>142</v>
      </c>
      <c r="C37">
        <v>3000</v>
      </c>
      <c r="E37">
        <v>1276.08</v>
      </c>
      <c r="G37">
        <v>45.17</v>
      </c>
      <c r="I37">
        <v>100000</v>
      </c>
    </row>
    <row r="38" spans="1:19" x14ac:dyDescent="0.25">
      <c r="A38" s="2">
        <v>44406</v>
      </c>
      <c r="B38" s="112"/>
      <c r="E38">
        <v>326.01</v>
      </c>
      <c r="G38">
        <v>45.16</v>
      </c>
      <c r="R38" s="55">
        <v>16250</v>
      </c>
    </row>
    <row r="39" spans="1:19" x14ac:dyDescent="0.25">
      <c r="A39" s="2">
        <v>44407</v>
      </c>
      <c r="B39" s="112"/>
      <c r="E39">
        <v>1033.46</v>
      </c>
      <c r="G39">
        <v>45.16</v>
      </c>
    </row>
    <row r="40" spans="1:19" x14ac:dyDescent="0.25">
      <c r="A40" s="2">
        <v>44408</v>
      </c>
      <c r="B40" s="112"/>
      <c r="D40">
        <v>9</v>
      </c>
      <c r="G40">
        <v>45.17</v>
      </c>
    </row>
    <row r="41" spans="1:19" s="34" customFormat="1" x14ac:dyDescent="0.25">
      <c r="A41" s="51" t="s">
        <v>48</v>
      </c>
      <c r="B41" s="49"/>
      <c r="C41" s="49">
        <f t="shared" ref="C41:S41" si="0">SUM(C3:C40)</f>
        <v>567478.38</v>
      </c>
      <c r="D41" s="49">
        <f t="shared" si="0"/>
        <v>190945.02</v>
      </c>
      <c r="E41" s="49">
        <f t="shared" si="0"/>
        <v>52063.03</v>
      </c>
      <c r="F41" s="49">
        <f t="shared" si="0"/>
        <v>0</v>
      </c>
      <c r="G41" s="49">
        <f t="shared" si="0"/>
        <v>1717.7100000000003</v>
      </c>
      <c r="H41" s="49">
        <f t="shared" si="0"/>
        <v>0</v>
      </c>
      <c r="I41" s="49">
        <f t="shared" si="0"/>
        <v>159090</v>
      </c>
      <c r="J41" s="49">
        <f t="shared" si="0"/>
        <v>223216</v>
      </c>
      <c r="K41" s="49">
        <f t="shared" si="0"/>
        <v>41000</v>
      </c>
      <c r="L41" s="49">
        <f t="shared" si="0"/>
        <v>0</v>
      </c>
      <c r="M41" s="49">
        <f t="shared" si="0"/>
        <v>313239</v>
      </c>
      <c r="N41" s="49">
        <f t="shared" si="0"/>
        <v>0</v>
      </c>
      <c r="O41" s="49">
        <f t="shared" si="0"/>
        <v>0</v>
      </c>
      <c r="P41" s="49">
        <f t="shared" si="0"/>
        <v>153074</v>
      </c>
      <c r="Q41" s="49">
        <f t="shared" si="0"/>
        <v>0</v>
      </c>
      <c r="R41" s="49">
        <f t="shared" si="0"/>
        <v>16250</v>
      </c>
      <c r="S41" s="49">
        <f t="shared" si="0"/>
        <v>181269.7</v>
      </c>
    </row>
  </sheetData>
  <mergeCells count="2">
    <mergeCell ref="B1:C1"/>
    <mergeCell ref="H1:R1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EBA2D-B37F-4FEC-B96D-5F93F226B979}">
  <dimension ref="A1:AB48"/>
  <sheetViews>
    <sheetView tabSelected="1" workbookViewId="0">
      <pane xSplit="1" ySplit="2" topLeftCell="B37" activePane="bottomRight" state="frozen"/>
      <selection pane="topRight" activeCell="B1" sqref="B1"/>
      <selection pane="bottomLeft" activeCell="A3" sqref="A3"/>
      <selection pane="bottomRight" activeCell="S43" sqref="S43"/>
    </sheetView>
  </sheetViews>
  <sheetFormatPr defaultRowHeight="15" x14ac:dyDescent="0.25"/>
  <cols>
    <col min="1" max="1" width="10.42578125" customWidth="1"/>
    <col min="2" max="2" width="14.5703125" customWidth="1"/>
    <col min="3" max="3" width="11.5703125" customWidth="1"/>
    <col min="4" max="4" width="14" customWidth="1"/>
    <col min="5" max="5" width="15" customWidth="1"/>
    <col min="6" max="6" width="12.5703125" hidden="1" customWidth="1"/>
    <col min="7" max="7" width="14" customWidth="1"/>
    <col min="9" max="9" width="11" customWidth="1"/>
    <col min="11" max="11" width="9.7109375" customWidth="1"/>
    <col min="12" max="12" width="10.85546875" customWidth="1"/>
    <col min="13" max="13" width="11" customWidth="1"/>
    <col min="15" max="15" width="11" customWidth="1"/>
    <col min="17" max="17" width="12.5703125" customWidth="1"/>
    <col min="18" max="18" width="12.140625" style="55" customWidth="1"/>
    <col min="19" max="19" width="11" style="55" customWidth="1"/>
    <col min="20" max="20" width="10.140625" style="55" customWidth="1"/>
  </cols>
  <sheetData>
    <row r="1" spans="1:28" ht="98.25" customHeight="1" x14ac:dyDescent="0.25">
      <c r="A1" s="57"/>
      <c r="B1" s="122" t="s">
        <v>42</v>
      </c>
      <c r="C1" s="122"/>
      <c r="D1" s="118" t="s">
        <v>66</v>
      </c>
      <c r="E1" s="118" t="s">
        <v>43</v>
      </c>
      <c r="F1" s="118" t="s">
        <v>44</v>
      </c>
      <c r="G1" s="118" t="s">
        <v>45</v>
      </c>
      <c r="H1" s="122" t="s">
        <v>47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40" t="s">
        <v>120</v>
      </c>
      <c r="V1" s="119"/>
      <c r="W1" s="55"/>
      <c r="X1" s="55"/>
    </row>
    <row r="2" spans="1:28" ht="54" customHeight="1" x14ac:dyDescent="0.25">
      <c r="A2" s="58" t="s">
        <v>1</v>
      </c>
      <c r="B2" s="118" t="s">
        <v>0</v>
      </c>
      <c r="C2" s="118" t="s">
        <v>85</v>
      </c>
      <c r="D2" s="118" t="s">
        <v>85</v>
      </c>
      <c r="E2" s="118" t="s">
        <v>85</v>
      </c>
      <c r="F2" s="118" t="s">
        <v>85</v>
      </c>
      <c r="G2" s="118" t="s">
        <v>85</v>
      </c>
      <c r="H2" s="118" t="s">
        <v>13</v>
      </c>
      <c r="I2" s="118" t="s">
        <v>2</v>
      </c>
      <c r="J2" s="118" t="s">
        <v>10</v>
      </c>
      <c r="K2" s="118" t="s">
        <v>4</v>
      </c>
      <c r="L2" s="118" t="s">
        <v>6</v>
      </c>
      <c r="M2" s="118" t="s">
        <v>7</v>
      </c>
      <c r="N2" s="118" t="s">
        <v>9</v>
      </c>
      <c r="O2" s="118" t="s">
        <v>36</v>
      </c>
      <c r="P2" s="118" t="s">
        <v>40</v>
      </c>
      <c r="Q2" s="118" t="s">
        <v>112</v>
      </c>
      <c r="R2" s="120" t="s">
        <v>174</v>
      </c>
      <c r="S2" s="120" t="s">
        <v>186</v>
      </c>
      <c r="T2" s="120" t="s">
        <v>179</v>
      </c>
      <c r="U2" s="118"/>
      <c r="V2" s="118"/>
      <c r="W2" s="55"/>
      <c r="X2" s="55"/>
    </row>
    <row r="3" spans="1:28" x14ac:dyDescent="0.25">
      <c r="A3" s="2">
        <v>44409</v>
      </c>
      <c r="B3" s="117"/>
      <c r="D3">
        <v>59</v>
      </c>
      <c r="E3">
        <v>320.93</v>
      </c>
      <c r="G3">
        <v>45.17</v>
      </c>
    </row>
    <row r="4" spans="1:28" ht="75" x14ac:dyDescent="0.25">
      <c r="A4" s="2">
        <v>44410</v>
      </c>
      <c r="B4" s="117" t="s">
        <v>189</v>
      </c>
      <c r="C4">
        <v>50000</v>
      </c>
      <c r="D4">
        <v>399.7</v>
      </c>
      <c r="E4">
        <v>2811.88</v>
      </c>
      <c r="G4">
        <v>45.16</v>
      </c>
      <c r="U4" s="55">
        <v>2767.6</v>
      </c>
      <c r="V4" s="55" t="s">
        <v>161</v>
      </c>
      <c r="W4" s="55"/>
      <c r="X4" s="55"/>
      <c r="Y4" s="55"/>
      <c r="Z4" s="55"/>
      <c r="AA4" s="55"/>
      <c r="AB4" s="55"/>
    </row>
    <row r="5" spans="1:28" x14ac:dyDescent="0.25">
      <c r="B5" s="117"/>
      <c r="D5" s="47">
        <v>4103</v>
      </c>
      <c r="U5" s="55"/>
      <c r="V5" s="55" t="s">
        <v>162</v>
      </c>
      <c r="W5" s="55"/>
      <c r="X5" s="55"/>
      <c r="Y5" s="55"/>
      <c r="Z5" s="55"/>
      <c r="AA5" s="55"/>
      <c r="AB5" s="55"/>
    </row>
    <row r="6" spans="1:28" x14ac:dyDescent="0.25">
      <c r="A6" s="2">
        <v>44411</v>
      </c>
      <c r="B6" s="117"/>
      <c r="D6">
        <v>107079</v>
      </c>
      <c r="E6">
        <v>4078.22</v>
      </c>
      <c r="G6">
        <v>45.16</v>
      </c>
      <c r="I6">
        <v>62500</v>
      </c>
      <c r="U6" s="55"/>
      <c r="V6" s="55" t="s">
        <v>163</v>
      </c>
      <c r="W6" s="55"/>
      <c r="X6" s="55"/>
      <c r="Y6" s="55"/>
      <c r="Z6" s="55"/>
      <c r="AA6" s="55"/>
      <c r="AB6" s="55"/>
    </row>
    <row r="7" spans="1:28" x14ac:dyDescent="0.25">
      <c r="B7" s="117"/>
      <c r="D7" s="47">
        <v>300</v>
      </c>
      <c r="U7" s="55"/>
      <c r="V7" s="55" t="s">
        <v>139</v>
      </c>
      <c r="W7" s="55"/>
      <c r="X7" s="55"/>
      <c r="Y7" s="55"/>
      <c r="Z7" s="55"/>
      <c r="AA7" s="55"/>
      <c r="AB7" s="55"/>
    </row>
    <row r="8" spans="1:28" x14ac:dyDescent="0.25">
      <c r="A8" s="2">
        <v>44412</v>
      </c>
      <c r="B8" s="117"/>
      <c r="D8">
        <v>31115.5</v>
      </c>
      <c r="E8">
        <v>4385.71</v>
      </c>
      <c r="G8">
        <v>45.17</v>
      </c>
      <c r="M8">
        <v>100970</v>
      </c>
      <c r="U8" s="55">
        <v>60</v>
      </c>
      <c r="V8" s="55" t="s">
        <v>164</v>
      </c>
      <c r="W8" s="55"/>
      <c r="X8" s="55"/>
      <c r="Y8" s="55"/>
      <c r="Z8" s="55"/>
      <c r="AA8" s="55"/>
      <c r="AB8" s="55"/>
    </row>
    <row r="9" spans="1:28" x14ac:dyDescent="0.25">
      <c r="B9" s="117"/>
      <c r="D9" s="47">
        <v>4000</v>
      </c>
      <c r="U9" s="55"/>
      <c r="V9" s="55" t="s">
        <v>165</v>
      </c>
      <c r="W9" s="55"/>
      <c r="X9" s="55"/>
      <c r="Y9" s="55"/>
      <c r="Z9" s="55"/>
      <c r="AA9" s="55"/>
      <c r="AB9" s="55"/>
    </row>
    <row r="10" spans="1:28" x14ac:dyDescent="0.25">
      <c r="A10" s="2">
        <v>44413</v>
      </c>
      <c r="B10" s="117"/>
      <c r="D10">
        <v>1000</v>
      </c>
      <c r="E10">
        <v>5850</v>
      </c>
      <c r="G10">
        <v>45.17</v>
      </c>
      <c r="K10">
        <v>40000</v>
      </c>
      <c r="S10" s="55">
        <v>51841.4</v>
      </c>
      <c r="U10" s="55">
        <v>490</v>
      </c>
      <c r="V10" s="55" t="s">
        <v>184</v>
      </c>
      <c r="W10" s="55"/>
      <c r="X10" s="55"/>
      <c r="Y10" s="55"/>
      <c r="Z10" s="55"/>
      <c r="AA10" s="55"/>
      <c r="AB10" s="55"/>
    </row>
    <row r="11" spans="1:28" ht="45" x14ac:dyDescent="0.25">
      <c r="A11" s="2">
        <v>44414</v>
      </c>
      <c r="B11" s="117" t="s">
        <v>180</v>
      </c>
      <c r="C11">
        <v>3000</v>
      </c>
      <c r="D11" s="10">
        <v>48609.5</v>
      </c>
      <c r="E11">
        <v>3.51</v>
      </c>
      <c r="G11">
        <v>45.16</v>
      </c>
      <c r="K11">
        <v>55000</v>
      </c>
      <c r="U11" s="55"/>
      <c r="V11" s="55" t="s">
        <v>23</v>
      </c>
      <c r="W11" s="55"/>
      <c r="X11" s="55"/>
      <c r="Y11" s="55"/>
      <c r="Z11" s="55"/>
      <c r="AA11" s="55"/>
      <c r="AB11" s="55"/>
    </row>
    <row r="12" spans="1:28" x14ac:dyDescent="0.25">
      <c r="A12" s="2">
        <v>44415</v>
      </c>
      <c r="B12" s="117"/>
      <c r="D12" s="10">
        <v>450</v>
      </c>
      <c r="E12">
        <v>1750.5</v>
      </c>
      <c r="G12">
        <v>45.16</v>
      </c>
      <c r="U12" s="55"/>
      <c r="V12" s="55" t="s">
        <v>167</v>
      </c>
      <c r="W12" s="55"/>
      <c r="X12" s="55"/>
      <c r="Y12" s="55"/>
      <c r="Z12" s="55"/>
      <c r="AA12" s="55"/>
      <c r="AB12" s="55"/>
    </row>
    <row r="13" spans="1:28" x14ac:dyDescent="0.25">
      <c r="A13" s="2">
        <v>44416</v>
      </c>
      <c r="B13" s="117"/>
      <c r="E13">
        <v>3010</v>
      </c>
      <c r="G13">
        <v>45.17</v>
      </c>
      <c r="U13" s="55"/>
      <c r="V13" s="55" t="s">
        <v>168</v>
      </c>
      <c r="W13" s="55"/>
      <c r="X13" s="55"/>
      <c r="Y13" s="55"/>
      <c r="Z13" s="55"/>
      <c r="AA13" s="55"/>
      <c r="AB13" s="55"/>
    </row>
    <row r="14" spans="1:28" ht="30" x14ac:dyDescent="0.25">
      <c r="A14" s="2">
        <v>44417</v>
      </c>
      <c r="B14" s="117" t="s">
        <v>15</v>
      </c>
      <c r="C14">
        <v>88427.48</v>
      </c>
      <c r="D14">
        <v>179</v>
      </c>
      <c r="E14">
        <v>4096.17</v>
      </c>
      <c r="G14">
        <v>45.16</v>
      </c>
      <c r="K14">
        <v>88813</v>
      </c>
      <c r="U14" s="55">
        <v>87670.64</v>
      </c>
      <c r="V14" s="55" t="s">
        <v>108</v>
      </c>
      <c r="W14" s="55"/>
      <c r="X14" s="55"/>
      <c r="Y14" s="55"/>
      <c r="Z14" s="55"/>
      <c r="AA14" s="55"/>
      <c r="AB14" s="55"/>
    </row>
    <row r="15" spans="1:28" x14ac:dyDescent="0.25">
      <c r="B15" s="117"/>
      <c r="D15" s="47">
        <v>1300</v>
      </c>
      <c r="U15" s="55"/>
      <c r="V15" s="55" t="s">
        <v>169</v>
      </c>
      <c r="W15" s="55"/>
      <c r="X15" s="55"/>
      <c r="Y15" s="55"/>
      <c r="Z15" s="55"/>
      <c r="AA15" s="55"/>
      <c r="AB15" s="55"/>
    </row>
    <row r="16" spans="1:28" x14ac:dyDescent="0.25">
      <c r="A16" s="2">
        <v>44418</v>
      </c>
      <c r="B16" s="117"/>
      <c r="E16">
        <v>4087.16</v>
      </c>
      <c r="G16">
        <v>45.16</v>
      </c>
      <c r="U16" s="55"/>
      <c r="V16" s="55" t="s">
        <v>171</v>
      </c>
      <c r="W16" s="55"/>
      <c r="X16" s="55"/>
      <c r="Y16" s="55"/>
      <c r="Z16" s="55"/>
      <c r="AA16" s="55"/>
      <c r="AB16" s="55"/>
    </row>
    <row r="17" spans="1:28" ht="30" x14ac:dyDescent="0.25">
      <c r="A17" s="2">
        <v>44419</v>
      </c>
      <c r="B17" s="48" t="s">
        <v>12</v>
      </c>
      <c r="C17" s="47">
        <v>5000</v>
      </c>
      <c r="D17">
        <v>1899.5</v>
      </c>
      <c r="E17">
        <v>13163.04</v>
      </c>
      <c r="G17">
        <v>45.16</v>
      </c>
      <c r="U17" s="55"/>
      <c r="V17" s="55" t="s">
        <v>172</v>
      </c>
      <c r="W17" s="55"/>
      <c r="X17" s="55"/>
      <c r="Y17" s="55"/>
      <c r="Z17" s="55"/>
      <c r="AA17" s="55"/>
      <c r="AB17" s="55"/>
    </row>
    <row r="18" spans="1:28" x14ac:dyDescent="0.25">
      <c r="A18" s="2">
        <v>44420</v>
      </c>
      <c r="B18" s="117"/>
      <c r="D18">
        <v>600.5</v>
      </c>
      <c r="E18">
        <v>1517.1</v>
      </c>
      <c r="G18">
        <v>45.17</v>
      </c>
      <c r="I18">
        <v>23210</v>
      </c>
      <c r="U18" s="55"/>
      <c r="V18" s="55" t="s">
        <v>173</v>
      </c>
      <c r="W18" s="55"/>
      <c r="X18" s="55"/>
      <c r="Y18" s="55"/>
      <c r="Z18" s="55"/>
      <c r="AA18" s="55"/>
      <c r="AB18" s="55"/>
    </row>
    <row r="19" spans="1:28" x14ac:dyDescent="0.25">
      <c r="A19" s="2">
        <v>44421</v>
      </c>
      <c r="B19" s="117"/>
      <c r="D19">
        <v>1050</v>
      </c>
      <c r="E19">
        <v>1983.9</v>
      </c>
      <c r="G19">
        <v>45.17</v>
      </c>
      <c r="U19" s="55"/>
      <c r="V19" s="55"/>
      <c r="W19" s="55"/>
      <c r="X19" s="55"/>
      <c r="Y19" s="55"/>
      <c r="Z19" s="55"/>
      <c r="AA19" s="55"/>
      <c r="AB19" s="55"/>
    </row>
    <row r="20" spans="1:28" x14ac:dyDescent="0.25">
      <c r="A20" s="2">
        <v>44422</v>
      </c>
      <c r="B20" s="117"/>
      <c r="D20">
        <v>753.5</v>
      </c>
      <c r="E20">
        <v>116.7</v>
      </c>
      <c r="G20">
        <v>45.16</v>
      </c>
      <c r="U20" s="55">
        <v>600</v>
      </c>
      <c r="V20" s="55" t="s">
        <v>175</v>
      </c>
      <c r="W20" s="55"/>
      <c r="X20" s="55"/>
      <c r="Y20" s="55"/>
      <c r="Z20" s="55"/>
      <c r="AA20" s="55"/>
      <c r="AB20" s="55"/>
    </row>
    <row r="21" spans="1:28" x14ac:dyDescent="0.25">
      <c r="A21" s="2">
        <v>44423</v>
      </c>
      <c r="B21" s="117"/>
      <c r="D21">
        <v>200</v>
      </c>
      <c r="E21" s="55">
        <v>204.22</v>
      </c>
      <c r="G21">
        <v>45.16</v>
      </c>
      <c r="U21" s="55"/>
      <c r="V21" s="55"/>
      <c r="W21" s="55"/>
      <c r="X21" s="55"/>
      <c r="Y21" s="55"/>
      <c r="Z21" s="55"/>
      <c r="AA21" s="55"/>
      <c r="AB21" s="55"/>
    </row>
    <row r="22" spans="1:28" x14ac:dyDescent="0.25">
      <c r="A22" s="2">
        <v>44424</v>
      </c>
      <c r="B22" s="117"/>
      <c r="D22">
        <v>209</v>
      </c>
      <c r="E22">
        <v>778.53</v>
      </c>
      <c r="G22">
        <v>45.17</v>
      </c>
    </row>
    <row r="23" spans="1:28" ht="45" x14ac:dyDescent="0.25">
      <c r="B23" s="48" t="s">
        <v>181</v>
      </c>
      <c r="C23" s="47">
        <v>3430</v>
      </c>
      <c r="D23" s="47">
        <v>1200</v>
      </c>
    </row>
    <row r="24" spans="1:28" ht="30" x14ac:dyDescent="0.25">
      <c r="A24" s="2">
        <v>44425</v>
      </c>
      <c r="B24" s="117" t="s">
        <v>182</v>
      </c>
      <c r="C24">
        <v>44965</v>
      </c>
      <c r="D24">
        <v>2156</v>
      </c>
      <c r="E24">
        <v>269.74</v>
      </c>
      <c r="G24">
        <v>45.17</v>
      </c>
      <c r="K24">
        <v>50000</v>
      </c>
    </row>
    <row r="25" spans="1:28" ht="30" x14ac:dyDescent="0.25">
      <c r="A25" s="2">
        <v>44426</v>
      </c>
      <c r="B25" s="117" t="s">
        <v>183</v>
      </c>
      <c r="C25">
        <v>65000</v>
      </c>
      <c r="D25">
        <v>6450</v>
      </c>
      <c r="G25">
        <v>45.16</v>
      </c>
    </row>
    <row r="26" spans="1:28" x14ac:dyDescent="0.25">
      <c r="A26" s="2">
        <v>44427</v>
      </c>
      <c r="B26" s="117"/>
      <c r="D26">
        <v>1108.5</v>
      </c>
      <c r="G26">
        <v>45.16</v>
      </c>
    </row>
    <row r="27" spans="1:28" s="55" customFormat="1" x14ac:dyDescent="0.25">
      <c r="A27" s="2"/>
      <c r="B27" s="117"/>
      <c r="D27" s="47">
        <v>10000</v>
      </c>
    </row>
    <row r="28" spans="1:28" ht="29.25" customHeight="1" x14ac:dyDescent="0.25">
      <c r="A28" s="2">
        <v>44428</v>
      </c>
      <c r="B28" s="117" t="s">
        <v>188</v>
      </c>
      <c r="C28">
        <v>20000</v>
      </c>
      <c r="D28">
        <v>513.5</v>
      </c>
      <c r="E28">
        <v>5572.42</v>
      </c>
      <c r="G28">
        <v>45.17</v>
      </c>
      <c r="I28">
        <v>47500</v>
      </c>
    </row>
    <row r="29" spans="1:28" x14ac:dyDescent="0.25">
      <c r="A29" s="2">
        <v>44429</v>
      </c>
      <c r="B29" s="117"/>
      <c r="D29">
        <v>1509</v>
      </c>
      <c r="G29">
        <v>45.17</v>
      </c>
    </row>
    <row r="30" spans="1:28" x14ac:dyDescent="0.25">
      <c r="A30" s="2">
        <v>44430</v>
      </c>
      <c r="B30" s="117"/>
      <c r="D30">
        <v>3999.5</v>
      </c>
      <c r="E30">
        <v>58.35</v>
      </c>
      <c r="G30">
        <v>45.16</v>
      </c>
    </row>
    <row r="31" spans="1:28" x14ac:dyDescent="0.25">
      <c r="A31" s="2">
        <v>44431</v>
      </c>
      <c r="B31" s="117"/>
      <c r="E31">
        <v>3856.2</v>
      </c>
      <c r="G31">
        <v>45.16</v>
      </c>
    </row>
    <row r="32" spans="1:28" x14ac:dyDescent="0.25">
      <c r="A32" s="2">
        <v>44432</v>
      </c>
      <c r="B32" s="117"/>
      <c r="D32">
        <v>1</v>
      </c>
      <c r="E32">
        <v>3217.5</v>
      </c>
      <c r="G32">
        <v>45.16</v>
      </c>
    </row>
    <row r="33" spans="1:21" x14ac:dyDescent="0.25">
      <c r="A33" s="2">
        <v>44433</v>
      </c>
      <c r="B33" s="117"/>
      <c r="D33">
        <v>10100</v>
      </c>
      <c r="E33">
        <v>133.47999999999999</v>
      </c>
      <c r="G33">
        <v>45.17</v>
      </c>
    </row>
    <row r="34" spans="1:21" x14ac:dyDescent="0.25">
      <c r="A34" s="2">
        <v>44434</v>
      </c>
      <c r="B34" s="117"/>
      <c r="D34">
        <v>6209</v>
      </c>
      <c r="E34">
        <v>80425.539999999994</v>
      </c>
      <c r="G34">
        <v>45.16</v>
      </c>
      <c r="T34" s="55">
        <v>139270</v>
      </c>
    </row>
    <row r="35" spans="1:21" x14ac:dyDescent="0.25">
      <c r="A35" s="2">
        <v>44435</v>
      </c>
      <c r="B35" s="117"/>
      <c r="E35">
        <v>9829.9699999999993</v>
      </c>
      <c r="G35">
        <v>45.16</v>
      </c>
    </row>
    <row r="36" spans="1:21" x14ac:dyDescent="0.25">
      <c r="A36" s="2">
        <v>44436</v>
      </c>
      <c r="B36" s="117"/>
      <c r="D36">
        <v>12681.5</v>
      </c>
      <c r="E36">
        <v>5505.4</v>
      </c>
      <c r="G36">
        <v>45.16</v>
      </c>
    </row>
    <row r="37" spans="1:21" x14ac:dyDescent="0.25">
      <c r="A37" s="2"/>
      <c r="B37" s="117"/>
      <c r="D37" s="47">
        <v>778</v>
      </c>
    </row>
    <row r="38" spans="1:21" x14ac:dyDescent="0.25">
      <c r="A38" s="2">
        <v>44437</v>
      </c>
      <c r="B38" s="117"/>
      <c r="E38">
        <v>291.75</v>
      </c>
      <c r="G38">
        <v>45.17</v>
      </c>
    </row>
    <row r="39" spans="1:21" x14ac:dyDescent="0.25">
      <c r="A39" s="2">
        <v>44438</v>
      </c>
      <c r="B39" s="117"/>
      <c r="D39">
        <v>28999.5</v>
      </c>
      <c r="E39">
        <v>6560.48</v>
      </c>
      <c r="G39">
        <v>45.16</v>
      </c>
      <c r="M39">
        <v>68581</v>
      </c>
      <c r="T39" s="55">
        <v>10120</v>
      </c>
    </row>
    <row r="40" spans="1:21" s="55" customFormat="1" x14ac:dyDescent="0.25">
      <c r="A40" s="2"/>
      <c r="B40" s="117"/>
      <c r="D40" s="47">
        <v>695</v>
      </c>
    </row>
    <row r="41" spans="1:21" ht="30" x14ac:dyDescent="0.25">
      <c r="A41" s="2">
        <v>44439</v>
      </c>
      <c r="B41" s="117" t="s">
        <v>185</v>
      </c>
      <c r="C41">
        <v>192815</v>
      </c>
      <c r="D41">
        <v>240</v>
      </c>
      <c r="E41">
        <v>5315.03</v>
      </c>
      <c r="G41">
        <v>45.16</v>
      </c>
    </row>
    <row r="42" spans="1:21" x14ac:dyDescent="0.25">
      <c r="B42" s="117" t="s">
        <v>80</v>
      </c>
      <c r="C42">
        <v>51200</v>
      </c>
      <c r="D42" s="47">
        <v>3000</v>
      </c>
    </row>
    <row r="43" spans="1:21" s="34" customFormat="1" x14ac:dyDescent="0.25">
      <c r="A43" s="51" t="s">
        <v>48</v>
      </c>
      <c r="B43" s="49"/>
      <c r="C43" s="49">
        <f>SUM(C3:C42)</f>
        <v>523837.48</v>
      </c>
      <c r="D43" s="49">
        <f>SUM(D3:D42)</f>
        <v>292947.7</v>
      </c>
      <c r="E43" s="49">
        <f>SUM(E3:E42)</f>
        <v>169193.43</v>
      </c>
      <c r="F43" s="49">
        <f>SUM(F3:F42)</f>
        <v>0</v>
      </c>
      <c r="G43" s="49">
        <f>SUM(G3:G42)</f>
        <v>1400.0800000000002</v>
      </c>
      <c r="H43" s="49">
        <f>SUM(H3:H42)</f>
        <v>0</v>
      </c>
      <c r="I43" s="49">
        <f>SUM(I3:I42)</f>
        <v>133210</v>
      </c>
      <c r="J43" s="49">
        <f>SUM(J3:J42)</f>
        <v>0</v>
      </c>
      <c r="K43" s="49">
        <f>SUM(K3:K42)</f>
        <v>233813</v>
      </c>
      <c r="L43" s="49">
        <f>SUM(L3:L42)</f>
        <v>0</v>
      </c>
      <c r="M43" s="49">
        <f>SUM(M3:M42)</f>
        <v>169551</v>
      </c>
      <c r="N43" s="49">
        <f>SUM(N3:N42)</f>
        <v>0</v>
      </c>
      <c r="O43" s="129">
        <f>SUM(O3:O42)</f>
        <v>0</v>
      </c>
      <c r="P43" s="49">
        <f>SUM(P3:P42)</f>
        <v>0</v>
      </c>
      <c r="Q43" s="129">
        <f>SUM(Q3:Q42)</f>
        <v>0</v>
      </c>
      <c r="R43" s="49">
        <f>SUM(R3:R42)</f>
        <v>0</v>
      </c>
      <c r="S43" s="49">
        <f>SUM(S3:S42)</f>
        <v>51841.4</v>
      </c>
      <c r="T43" s="49">
        <f>SUM(T3:T42)</f>
        <v>149390</v>
      </c>
      <c r="U43" s="49">
        <f>SUM(U3:U42)</f>
        <v>91588.24</v>
      </c>
    </row>
    <row r="44" spans="1:21" x14ac:dyDescent="0.25">
      <c r="B44" s="117"/>
    </row>
    <row r="45" spans="1:21" x14ac:dyDescent="0.25">
      <c r="B45" s="55"/>
    </row>
    <row r="46" spans="1:21" x14ac:dyDescent="0.25">
      <c r="B46" s="55"/>
    </row>
    <row r="47" spans="1:21" x14ac:dyDescent="0.25">
      <c r="B47" s="55"/>
    </row>
    <row r="48" spans="1:21" x14ac:dyDescent="0.25">
      <c r="B48" s="55"/>
    </row>
  </sheetData>
  <mergeCells count="2">
    <mergeCell ref="B1:C1"/>
    <mergeCell ref="H1:T1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23BD6-8D85-4BBF-972A-3758E3D36014}">
  <dimension ref="A1:L6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4" sqref="J4"/>
    </sheetView>
  </sheetViews>
  <sheetFormatPr defaultRowHeight="15" x14ac:dyDescent="0.25"/>
  <cols>
    <col min="1" max="1" width="5.140625" style="22" customWidth="1"/>
    <col min="2" max="2" width="67.42578125" style="1" customWidth="1"/>
    <col min="3" max="3" width="12.42578125" style="33" customWidth="1"/>
    <col min="4" max="4" width="12.140625" style="33" customWidth="1"/>
    <col min="5" max="5" width="10.42578125" style="33" customWidth="1"/>
    <col min="6" max="6" width="10.28515625" style="33" customWidth="1"/>
    <col min="7" max="10" width="10.5703125" style="33" customWidth="1"/>
    <col min="11" max="11" width="12.7109375" style="33" customWidth="1"/>
    <col min="12" max="12" width="11.7109375" customWidth="1"/>
  </cols>
  <sheetData>
    <row r="1" spans="1:12" x14ac:dyDescent="0.25">
      <c r="A1" s="22" t="s">
        <v>90</v>
      </c>
      <c r="B1" s="37" t="s">
        <v>131</v>
      </c>
      <c r="C1" s="34" t="s">
        <v>86</v>
      </c>
      <c r="D1" s="34" t="s">
        <v>87</v>
      </c>
      <c r="E1" s="34" t="s">
        <v>88</v>
      </c>
      <c r="F1" s="34" t="s">
        <v>89</v>
      </c>
      <c r="G1" s="34" t="s">
        <v>119</v>
      </c>
      <c r="H1" s="34" t="s">
        <v>158</v>
      </c>
      <c r="I1" s="34" t="s">
        <v>177</v>
      </c>
      <c r="J1" s="34" t="s">
        <v>187</v>
      </c>
      <c r="K1" s="34" t="s">
        <v>130</v>
      </c>
    </row>
    <row r="2" spans="1:12" s="15" customFormat="1" x14ac:dyDescent="0.25">
      <c r="A2" s="69" t="s">
        <v>121</v>
      </c>
      <c r="B2" s="70" t="s">
        <v>138</v>
      </c>
      <c r="C2" s="79">
        <f>C3+C50</f>
        <v>716671.51</v>
      </c>
      <c r="D2" s="79">
        <f>D3+D50</f>
        <v>1276318.18</v>
      </c>
      <c r="E2" s="79">
        <f>E3+E50</f>
        <v>811847.88</v>
      </c>
      <c r="F2" s="79">
        <f>F3+F50</f>
        <v>1040163.6399999999</v>
      </c>
      <c r="G2" s="79">
        <f>G3+G50</f>
        <v>1784561.51</v>
      </c>
      <c r="H2" s="79">
        <f>H3+H50</f>
        <v>1065826.21</v>
      </c>
      <c r="I2" s="79">
        <f>I3+I50</f>
        <v>812204.14</v>
      </c>
      <c r="J2" s="79">
        <f>J3+J50</f>
        <v>987378.68999999983</v>
      </c>
      <c r="K2" s="71">
        <f>K3+K50</f>
        <v>7507593.0700000003</v>
      </c>
    </row>
    <row r="3" spans="1:12" x14ac:dyDescent="0.25">
      <c r="A3" s="66" t="s">
        <v>122</v>
      </c>
      <c r="B3" s="67" t="s">
        <v>129</v>
      </c>
      <c r="C3" s="80">
        <f>C4+C48+C49</f>
        <v>713657.55</v>
      </c>
      <c r="D3" s="80">
        <f>D4+D48+D49</f>
        <v>1275013.45</v>
      </c>
      <c r="E3" s="80">
        <f>E4+E48+E49</f>
        <v>807361.49</v>
      </c>
      <c r="F3" s="80">
        <f>F4+F48+F49</f>
        <v>1035801.9699999999</v>
      </c>
      <c r="G3" s="80">
        <f>G4+G48+G49</f>
        <v>1782245.12</v>
      </c>
      <c r="H3" s="80">
        <f>H4+H48+H49</f>
        <v>1063813.94</v>
      </c>
      <c r="I3" s="80">
        <f>I4+I48+I49</f>
        <v>810486.43</v>
      </c>
      <c r="J3" s="80">
        <f>J4+J48+J49</f>
        <v>985978.60999999987</v>
      </c>
      <c r="K3" s="68">
        <f>K4+K48+K49</f>
        <v>7488379.9500000002</v>
      </c>
    </row>
    <row r="4" spans="1:12" x14ac:dyDescent="0.25">
      <c r="A4" s="72" t="s">
        <v>123</v>
      </c>
      <c r="B4" s="73" t="s">
        <v>83</v>
      </c>
      <c r="C4" s="81">
        <f>січень!C64</f>
        <v>544657</v>
      </c>
      <c r="D4" s="81">
        <f>лютий!C45</f>
        <v>1092423.44</v>
      </c>
      <c r="E4" s="81">
        <f>березень!C54</f>
        <v>416962.91000000003</v>
      </c>
      <c r="F4" s="81">
        <f>квітень!C63</f>
        <v>537732.19999999995</v>
      </c>
      <c r="G4" s="81">
        <f>травень!C44</f>
        <v>1314086.8</v>
      </c>
      <c r="H4" s="81">
        <f>червень!C46</f>
        <v>410948.13</v>
      </c>
      <c r="I4" s="81">
        <f>липень!$C41</f>
        <v>567478.38</v>
      </c>
      <c r="J4" s="81">
        <f>серпень!$C43</f>
        <v>523837.48</v>
      </c>
      <c r="K4" s="74">
        <f>SUBTOTAL(9,C4:I4)</f>
        <v>4884288.8599999994</v>
      </c>
      <c r="L4" s="33"/>
    </row>
    <row r="5" spans="1:12" x14ac:dyDescent="0.25">
      <c r="B5" s="43" t="s">
        <v>117</v>
      </c>
      <c r="C5" s="44">
        <f>SUMIF(січень!$B$3:$B$63,B5,січень!$C$3:$C$63)</f>
        <v>0</v>
      </c>
      <c r="D5" s="44">
        <f>SUMIF(лютий!$B$3:$B$44,B5,лютий!$C$3:$C$44)</f>
        <v>0</v>
      </c>
      <c r="E5" s="44">
        <f>SUMIF(березень!$B$3:$B$53,B5,березень!$C$3:$C$53)</f>
        <v>0</v>
      </c>
      <c r="F5" s="44">
        <f>SUMIF(квітень!$B$3:$B$62,B5,квітень!$C$3:$C$62)</f>
        <v>0</v>
      </c>
      <c r="G5" s="44">
        <f>SUMIF(травень!$B$3:$B$43,B5,травень!$C$3:$C$43)</f>
        <v>30015</v>
      </c>
      <c r="H5" s="44">
        <f>SUMIF(червень!$B$3:$B$45,B5,червень!$C$3:$C$45)</f>
        <v>0</v>
      </c>
      <c r="I5" s="44">
        <f>SUMIF(липень!$B$3:$B$40,$B5,липень!$C$3:$C$40)</f>
        <v>0</v>
      </c>
      <c r="J5" s="44">
        <f>SUMIF(серпень!$B$3:$B$42,$B5,серпень!$C$3:$C$42)</f>
        <v>0</v>
      </c>
      <c r="K5" s="41">
        <f>SUBTOTAL(9,C5:I5)</f>
        <v>30015</v>
      </c>
    </row>
    <row r="6" spans="1:12" x14ac:dyDescent="0.25">
      <c r="B6" s="43" t="s">
        <v>176</v>
      </c>
      <c r="C6" s="44">
        <f>SUMIF(січень!$B$3:$B$63,B6,січень!$C$3:$C$63)</f>
        <v>0</v>
      </c>
      <c r="D6" s="44">
        <f>SUMIF(лютий!$B$3:$B$44,B6,лютий!$C$3:$C$44)</f>
        <v>0</v>
      </c>
      <c r="E6" s="44">
        <f>SUMIF(березень!$B$3:$B$53,B6,березень!$C$3:$C$53)</f>
        <v>0</v>
      </c>
      <c r="F6" s="44">
        <f>SUMIF(квітень!$B$3:$B$62,B6,квітень!$C$3:$C$62)</f>
        <v>0</v>
      </c>
      <c r="G6" s="44">
        <f>SUMIF(травень!$B$3:$B$43,B6,травень!$C$3:$C$43)</f>
        <v>0</v>
      </c>
      <c r="H6" s="44">
        <f>SUMIF(червень!$B$3:$B$45,B6,червень!$C$3:$C$45)</f>
        <v>0</v>
      </c>
      <c r="I6" s="44">
        <f>SUMIF(липень!$B$3:$B$40,$B6,липень!$C$3:$C$40)</f>
        <v>315326.3</v>
      </c>
      <c r="J6" s="44">
        <f>SUMIF(серпень!$B$3:$B$42,$B6,серпень!$C$3:$C$42)</f>
        <v>0</v>
      </c>
      <c r="K6" s="41">
        <f>SUBTOTAL(9,C6:I6)</f>
        <v>315326.3</v>
      </c>
    </row>
    <row r="7" spans="1:12" x14ac:dyDescent="0.25">
      <c r="B7" s="43" t="s">
        <v>159</v>
      </c>
      <c r="C7" s="44">
        <f>SUMIF(січень!$B$3:$B$63,B7,січень!$C$3:$C$63)</f>
        <v>0</v>
      </c>
      <c r="D7" s="44">
        <f>SUMIF(лютий!$B$3:$B$44,B7,лютий!$C$3:$C$44)</f>
        <v>0</v>
      </c>
      <c r="E7" s="44">
        <f>SUMIF(березень!$B$3:$B$53,B7,березень!$C$3:$C$53)</f>
        <v>0</v>
      </c>
      <c r="F7" s="44">
        <f>SUMIF(квітень!$B$3:$B$62,B7,квітень!$C$3:$C$62)</f>
        <v>0</v>
      </c>
      <c r="G7" s="44">
        <f>SUMIF(травень!$B$3:$B$43,B7,травень!$C$3:$C$43)</f>
        <v>0</v>
      </c>
      <c r="H7" s="44">
        <f>SUMIF(червень!$B$3:$B$45,B7,червень!$C$3:$C$45)</f>
        <v>28000</v>
      </c>
      <c r="I7" s="44">
        <f>SUMIF(липень!$B$3:$B$40,$B7,липень!$C$3:$C$40)</f>
        <v>0</v>
      </c>
      <c r="J7" s="44">
        <f>SUMIF(серпень!$B$3:$B$42,$B7,серпень!$C$3:$C$42)</f>
        <v>0</v>
      </c>
      <c r="K7" s="41">
        <f>SUBTOTAL(9,C7:I7)</f>
        <v>28000</v>
      </c>
    </row>
    <row r="8" spans="1:12" x14ac:dyDescent="0.25">
      <c r="B8" s="43" t="s">
        <v>14</v>
      </c>
      <c r="C8" s="44">
        <f>SUMIF(січень!$B$3:$B$63,B8,січень!$C$3:$C$63)</f>
        <v>123636.45</v>
      </c>
      <c r="D8" s="44">
        <f>SUMIF(лютий!$B$3:$B$44,B8,лютий!$C$3:$C$44)</f>
        <v>65232.1</v>
      </c>
      <c r="E8" s="44">
        <f>SUMIF(березень!$B$3:$B$53,B8,березень!$C$3:$C$53)</f>
        <v>0</v>
      </c>
      <c r="F8" s="44">
        <f>SUMIF(квітень!$B$3:$B$62,B8,квітень!$C$3:$C$62)</f>
        <v>0</v>
      </c>
      <c r="G8" s="44">
        <f>SUMIF(травень!$B$3:$B$43,B8,травень!$C$3:$C$43)</f>
        <v>0</v>
      </c>
      <c r="H8" s="44">
        <f>SUMIF(червень!$B$3:$B$45,B8,червень!$C$3:$C$45)</f>
        <v>0</v>
      </c>
      <c r="I8" s="44">
        <f>SUMIF(липень!$B$3:$B$40,$B8,липень!$C$3:$C$40)</f>
        <v>0</v>
      </c>
      <c r="J8" s="44">
        <f>SUMIF(серпень!$B$3:$B$42,$B8,серпень!$C$3:$C$42)</f>
        <v>0</v>
      </c>
      <c r="K8" s="41">
        <f>SUBTOTAL(9,C8:I8)</f>
        <v>188868.55</v>
      </c>
    </row>
    <row r="9" spans="1:12" x14ac:dyDescent="0.25">
      <c r="B9" s="43" t="s">
        <v>143</v>
      </c>
      <c r="C9" s="44">
        <f>SUMIF(січень!$B$3:$B$63,B9,січень!$C$3:$C$63)</f>
        <v>0</v>
      </c>
      <c r="D9" s="44">
        <f>SUMIF(лютий!$B$3:$B$44,B9,лютий!$C$3:$C$44)</f>
        <v>0</v>
      </c>
      <c r="E9" s="44">
        <f>SUMIF(березень!$B$3:$B$53,B9,березень!$C$3:$C$53)</f>
        <v>0</v>
      </c>
      <c r="F9" s="44">
        <f>SUMIF(квітень!$B$3:$B$62,B9,квітень!$C$3:$C$62)</f>
        <v>0</v>
      </c>
      <c r="G9" s="44">
        <f>SUMIF(травень!$B$3:$B$43,B9,травень!$C$3:$C$43)</f>
        <v>0</v>
      </c>
      <c r="H9" s="44">
        <f>SUMIF(червень!$B$3:$B$45,B9,червень!$C$3:$C$45)</f>
        <v>23000</v>
      </c>
      <c r="I9" s="44">
        <f>SUMIF(липень!$B$3:$B$40,$B9,липень!$C$3:$C$40)</f>
        <v>0</v>
      </c>
      <c r="J9" s="44">
        <f>SUMIF(серпень!$B$3:$B$42,$B9,серпень!$C$3:$C$42)</f>
        <v>0</v>
      </c>
      <c r="K9" s="41">
        <f>SUBTOTAL(9,C9:I9)</f>
        <v>23000</v>
      </c>
    </row>
    <row r="10" spans="1:12" x14ac:dyDescent="0.25">
      <c r="B10" s="43" t="s">
        <v>81</v>
      </c>
      <c r="C10" s="44">
        <f>SUMIF(січень!$B$3:$B$63,B10,січень!$C$3:$C$63)</f>
        <v>11000</v>
      </c>
      <c r="D10" s="44">
        <f>SUMIF(лютий!$B$3:$B$44,B10,лютий!$C$3:$C$44)</f>
        <v>0</v>
      </c>
      <c r="E10" s="44">
        <f>SUMIF(березень!$B$3:$B$53,B10,березень!$C$3:$C$53)</f>
        <v>0</v>
      </c>
      <c r="F10" s="44">
        <f>SUMIF(квітень!$B$3:$B$62,B10,квітень!$C$3:$C$62)</f>
        <v>1000</v>
      </c>
      <c r="G10" s="44">
        <f>SUMIF(травень!$B$3:$B$43,B10,травень!$C$3:$C$43)</f>
        <v>70000</v>
      </c>
      <c r="H10" s="44">
        <f>SUMIF(червень!$B$3:$B$45,B10,червень!$C$3:$C$45)</f>
        <v>0</v>
      </c>
      <c r="I10" s="44">
        <f>SUMIF(липень!$B$3:$B$40,$B10,липень!$C$3:$C$40)</f>
        <v>0</v>
      </c>
      <c r="J10" s="44">
        <f>SUMIF(серпень!$B$3:$B$42,$B10,серпень!$C$3:$C$42)</f>
        <v>0</v>
      </c>
      <c r="K10" s="41">
        <f>SUBTOTAL(9,C10:I10)</f>
        <v>82000</v>
      </c>
    </row>
    <row r="11" spans="1:12" x14ac:dyDescent="0.25">
      <c r="B11" s="43" t="s">
        <v>77</v>
      </c>
      <c r="C11" s="44">
        <f>SUMIF(січень!$B$3:$B$63,B11,січень!$C$3:$C$63)</f>
        <v>0</v>
      </c>
      <c r="D11" s="44">
        <f>SUMIF(лютий!$B$3:$B$44,B11,лютий!$C$3:$C$44)</f>
        <v>868000</v>
      </c>
      <c r="E11" s="44">
        <f>SUMIF(березень!$B$3:$B$53,B11,березень!$C$3:$C$53)</f>
        <v>0</v>
      </c>
      <c r="F11" s="44">
        <f>SUMIF(квітень!$B$3:$B$62,B11,квітень!$C$3:$C$62)</f>
        <v>0</v>
      </c>
      <c r="G11" s="44">
        <f>SUMIF(травень!$B$3:$B$43,B11,травень!$C$3:$C$43)</f>
        <v>0</v>
      </c>
      <c r="H11" s="44">
        <f>SUMIF(червень!$B$3:$B$45,B11,червень!$C$3:$C$45)</f>
        <v>0</v>
      </c>
      <c r="I11" s="44">
        <f>SUMIF(липень!$B$3:$B$40,$B11,липень!$C$3:$C$40)</f>
        <v>0</v>
      </c>
      <c r="J11" s="44">
        <f>SUMIF(серпень!$B$3:$B$42,$B11,серпень!$C$3:$C$42)</f>
        <v>0</v>
      </c>
      <c r="K11" s="41">
        <f>SUBTOTAL(9,C11:I11)</f>
        <v>868000</v>
      </c>
    </row>
    <row r="12" spans="1:12" x14ac:dyDescent="0.25">
      <c r="B12" s="43" t="s">
        <v>82</v>
      </c>
      <c r="C12" s="44">
        <f>SUMIF(січень!$B$3:$B$63,B12,січень!$C$3:$C$63)</f>
        <v>2200</v>
      </c>
      <c r="D12" s="44">
        <f>SUMIF(лютий!$B$3:$B$44,B12,лютий!$C$3:$C$44)</f>
        <v>3000</v>
      </c>
      <c r="E12" s="44">
        <f>SUMIF(березень!$B$3:$B$53,B12,березень!$C$3:$C$53)</f>
        <v>30755</v>
      </c>
      <c r="F12" s="44">
        <f>SUMIF(квітень!$B$3:$B$62,B12,квітень!$C$3:$C$62)</f>
        <v>3000</v>
      </c>
      <c r="G12" s="44">
        <f>SUMIF(травень!$B$3:$B$43,B12,травень!$C$3:$C$43)</f>
        <v>0</v>
      </c>
      <c r="H12" s="44">
        <f>SUMIF(червень!$B$3:$B$45,B12,червень!$C$3:$C$45)</f>
        <v>0</v>
      </c>
      <c r="I12" s="44">
        <f>SUMIF(липень!$B$3:$B$40,$B12,липень!$C$3:$C$40)</f>
        <v>0</v>
      </c>
      <c r="J12" s="44">
        <f>SUMIF(серпень!$B$3:$B$42,$B12,серпень!$C$3:$C$42)</f>
        <v>0</v>
      </c>
      <c r="K12" s="41">
        <f>SUBTOTAL(9,C12:I12)</f>
        <v>38955</v>
      </c>
    </row>
    <row r="13" spans="1:12" x14ac:dyDescent="0.25">
      <c r="B13" s="43" t="s">
        <v>113</v>
      </c>
      <c r="C13" s="44">
        <f>SUMIF(січень!$B$3:$B$63,B13,січень!$C$3:$C$63)</f>
        <v>0</v>
      </c>
      <c r="D13" s="44">
        <f>SUMIF(лютий!$B$3:$B$44,B13,лютий!$C$3:$C$44)</f>
        <v>0</v>
      </c>
      <c r="E13" s="44">
        <f>SUMIF(березень!$B$3:$B$53,B13,березень!$C$3:$C$53)</f>
        <v>0</v>
      </c>
      <c r="F13" s="44">
        <f>SUMIF(квітень!$B$3:$B$62,B13,квітень!$C$3:$C$62)</f>
        <v>0</v>
      </c>
      <c r="G13" s="44">
        <f>SUMIF(травень!$B$3:$B$43,B13,травень!$C$3:$C$43)</f>
        <v>5600</v>
      </c>
      <c r="H13" s="44">
        <f>SUMIF(червень!$B$3:$B$45,B13,червень!$C$3:$C$45)</f>
        <v>0</v>
      </c>
      <c r="I13" s="44">
        <f>SUMIF(липень!$B$3:$B$40,$B13,липень!$C$3:$C$40)</f>
        <v>0</v>
      </c>
      <c r="J13" s="44">
        <f>SUMIF(серпень!$B$3:$B$42,$B13,серпень!$C$3:$C$42)</f>
        <v>0</v>
      </c>
      <c r="K13" s="41">
        <f>SUBTOTAL(9,C13:I13)</f>
        <v>5600</v>
      </c>
    </row>
    <row r="14" spans="1:12" s="15" customFormat="1" x14ac:dyDescent="0.25">
      <c r="A14" s="22"/>
      <c r="B14" s="43" t="s">
        <v>22</v>
      </c>
      <c r="C14" s="44">
        <f>SUMIF(січень!$B$3:$B$63,B14,січень!$C$3:$C$63)</f>
        <v>223816</v>
      </c>
      <c r="D14" s="44">
        <f>SUMIF(лютий!$B$3:$B$44,B14,лютий!$C$3:$C$44)</f>
        <v>0</v>
      </c>
      <c r="E14" s="44">
        <f>SUMIF(березень!$B$3:$B$53,B14,березень!$C$3:$C$53)</f>
        <v>0</v>
      </c>
      <c r="F14" s="44">
        <f>SUMIF(квітень!$B$3:$B$62,B14,квітень!$C$3:$C$62)</f>
        <v>0</v>
      </c>
      <c r="G14" s="44">
        <f>SUMIF(травень!$B$3:$B$43,B14,травень!$C$3:$C$43)</f>
        <v>59650.1</v>
      </c>
      <c r="H14" s="44">
        <f>SUMIF(червень!$B$3:$B$45,B14,червень!$C$3:$C$45)</f>
        <v>0</v>
      </c>
      <c r="I14" s="44">
        <f>SUMIF(липень!$B$3:$B$40,$B14,липень!$C$3:$C$40)</f>
        <v>0</v>
      </c>
      <c r="J14" s="44">
        <f>SUMIF(серпень!$B$3:$B$42,$B14,серпень!$C$3:$C$42)</f>
        <v>0</v>
      </c>
      <c r="K14" s="41">
        <f>SUBTOTAL(9,C14:I14)</f>
        <v>283466.09999999998</v>
      </c>
    </row>
    <row r="15" spans="1:12" s="15" customFormat="1" x14ac:dyDescent="0.25">
      <c r="A15" s="22"/>
      <c r="B15" s="43" t="s">
        <v>17</v>
      </c>
      <c r="C15" s="44">
        <f>SUMIF(січень!$B$3:$B$63,B15,січень!$C$3:$C$63)</f>
        <v>0</v>
      </c>
      <c r="D15" s="44">
        <f>SUMIF(лютий!$B$3:$B$44,B15,лютий!$C$3:$C$44)</f>
        <v>15217</v>
      </c>
      <c r="E15" s="44">
        <f>SUMIF(березень!$B$3:$B$53,B15,березень!$C$3:$C$53)</f>
        <v>0</v>
      </c>
      <c r="F15" s="44">
        <f>SUMIF(квітень!$B$3:$B$62,B15,квітень!$C$3:$C$62)</f>
        <v>15000</v>
      </c>
      <c r="G15" s="44">
        <f>SUMIF(травень!$B$3:$B$43,B15,травень!$C$3:$C$43)</f>
        <v>0</v>
      </c>
      <c r="H15" s="44">
        <f>SUMIF(червень!$B$3:$B$45,B15,червень!$C$3:$C$45)</f>
        <v>0</v>
      </c>
      <c r="I15" s="44">
        <f>SUMIF(липень!$B$3:$B$40,$B15,липень!$C$3:$C$40)</f>
        <v>0</v>
      </c>
      <c r="J15" s="44">
        <f>SUMIF(серпень!$B$3:$B$42,$B15,серпень!$C$3:$C$42)</f>
        <v>0</v>
      </c>
      <c r="K15" s="41">
        <f>SUBTOTAL(9,C15:I15)</f>
        <v>30217</v>
      </c>
    </row>
    <row r="16" spans="1:12" x14ac:dyDescent="0.25">
      <c r="B16" s="43" t="s">
        <v>80</v>
      </c>
      <c r="C16" s="44">
        <f>SUMIF(січень!$B$3:$B$63,B16,січень!$C$3:$C$63)</f>
        <v>50032</v>
      </c>
      <c r="D16" s="44">
        <f>SUMIF(лютий!$B$3:$B$44,B16,лютий!$C$3:$C$44)</f>
        <v>0</v>
      </c>
      <c r="E16" s="44">
        <f>SUMIF(березень!$B$3:$B$53,B16,березень!$C$3:$C$53)</f>
        <v>99700</v>
      </c>
      <c r="F16" s="44">
        <f>SUMIF(квітень!$B$3:$B$62,B16,квітень!$C$3:$C$62)</f>
        <v>50393</v>
      </c>
      <c r="G16" s="44">
        <f>SUMIF(травень!$B$3:$B$43,B16,травень!$C$3:$C$43)</f>
        <v>50555</v>
      </c>
      <c r="H16" s="44">
        <f>SUMIF(червень!$B$3:$B$45,B16,червень!$C$3:$C$45)</f>
        <v>50390</v>
      </c>
      <c r="I16" s="44">
        <f>SUMIF(липень!$B$3:$B$40,$B16,липень!$C$3:$C$40)</f>
        <v>51455</v>
      </c>
      <c r="J16" s="44">
        <f>SUMIF(серпень!$B$3:$B$42,$B16,серпень!$C$3:$C$42)</f>
        <v>51200</v>
      </c>
      <c r="K16" s="41">
        <f>SUBTOTAL(9,C16:I16)</f>
        <v>352525</v>
      </c>
    </row>
    <row r="17" spans="1:11" x14ac:dyDescent="0.25">
      <c r="B17" s="43" t="s">
        <v>18</v>
      </c>
      <c r="C17" s="44">
        <f>SUMIF(січень!$B$3:$B$63,B17,січень!$C$3:$C$63)</f>
        <v>0</v>
      </c>
      <c r="D17" s="44">
        <f>SUMIF(лютий!$B$3:$B$44,B17,лютий!$C$3:$C$44)</f>
        <v>7500</v>
      </c>
      <c r="E17" s="44">
        <f>SUMIF(березень!$B$3:$B$53,B17,березень!$C$3:$C$53)</f>
        <v>0</v>
      </c>
      <c r="F17" s="44">
        <f>SUMIF(квітень!$B$3:$B$62,B17,квітень!$C$3:$C$62)</f>
        <v>0</v>
      </c>
      <c r="G17" s="44">
        <f>SUMIF(травень!$B$3:$B$43,B17,травень!$C$3:$C$43)</f>
        <v>0</v>
      </c>
      <c r="H17" s="44">
        <f>SUMIF(червень!$B$3:$B$45,B17,червень!$C$3:$C$45)</f>
        <v>0</v>
      </c>
      <c r="I17" s="44">
        <f>SUMIF(липень!$B$3:$B$40,$B17,липень!$C$3:$C$40)</f>
        <v>0</v>
      </c>
      <c r="J17" s="44">
        <f>SUMIF(серпень!$B$3:$B$42,$B17,серпень!$C$3:$C$42)</f>
        <v>0</v>
      </c>
      <c r="K17" s="41">
        <f>SUBTOTAL(9,C17:I17)</f>
        <v>7500</v>
      </c>
    </row>
    <row r="18" spans="1:11" x14ac:dyDescent="0.25">
      <c r="B18" s="43" t="s">
        <v>152</v>
      </c>
      <c r="C18" s="44">
        <f>SUMIF(січень!$B$3:$B$63,B18,січень!$C$3:$C$63)</f>
        <v>0</v>
      </c>
      <c r="D18" s="44">
        <f>SUMIF(лютий!$B$3:$B$44,B18,лютий!$C$3:$C$44)</f>
        <v>0</v>
      </c>
      <c r="E18" s="44">
        <f>SUMIF(березень!$B$3:$B$53,B18,березень!$C$3:$C$53)</f>
        <v>0</v>
      </c>
      <c r="F18" s="44">
        <f>SUMIF(квітень!$B$3:$B$62,B18,квітень!$C$3:$C$62)</f>
        <v>0</v>
      </c>
      <c r="G18" s="44">
        <f>SUMIF(травень!$B$3:$B$43,B18,травень!$C$3:$C$43)</f>
        <v>0</v>
      </c>
      <c r="H18" s="44">
        <f>SUMIF(червень!$B$3:$B$45,B18,червень!$C$3:$C$45)</f>
        <v>30000</v>
      </c>
      <c r="I18" s="44">
        <f>SUMIF(липень!$B$3:$B$40,$B18,липень!$C$3:$C$40)</f>
        <v>0</v>
      </c>
      <c r="J18" s="44">
        <f>SUMIF(серпень!$B$3:$B$42,$B18,серпень!$C$3:$C$42)</f>
        <v>0</v>
      </c>
      <c r="K18" s="41">
        <f>SUBTOTAL(9,C18:I18)</f>
        <v>30000</v>
      </c>
    </row>
    <row r="19" spans="1:11" x14ac:dyDescent="0.25">
      <c r="B19" s="43" t="s">
        <v>145</v>
      </c>
      <c r="C19" s="44">
        <f>SUMIF(січень!$B$3:$B$63,B19,січень!$C$3:$C$63)</f>
        <v>0</v>
      </c>
      <c r="D19" s="44">
        <f>SUMIF(лютий!$B$3:$B$44,B19,лютий!$C$3:$C$44)</f>
        <v>0</v>
      </c>
      <c r="E19" s="44">
        <f>SUMIF(березень!$B$3:$B$53,B19,березень!$C$3:$C$53)</f>
        <v>0</v>
      </c>
      <c r="F19" s="44">
        <f>SUMIF(квітень!$B$3:$B$62,B19,квітень!$C$3:$C$62)</f>
        <v>0</v>
      </c>
      <c r="G19" s="44">
        <f>SUMIF(травень!$B$3:$B$43,B19,травень!$C$3:$C$43)</f>
        <v>0</v>
      </c>
      <c r="H19" s="44">
        <f>SUMIF(червень!$B$3:$B$45,B19,червень!$C$3:$C$45)</f>
        <v>28000</v>
      </c>
      <c r="I19" s="44">
        <f>SUMIF(липень!$B$3:$B$40,$B19,липень!$C$3:$C$40)</f>
        <v>0</v>
      </c>
      <c r="J19" s="44">
        <f>SUMIF(серпень!$B$3:$B$42,$B19,серпень!$C$3:$C$42)</f>
        <v>0</v>
      </c>
      <c r="K19" s="41">
        <f>SUBTOTAL(9,C19:I19)</f>
        <v>28000</v>
      </c>
    </row>
    <row r="20" spans="1:11" x14ac:dyDescent="0.25">
      <c r="B20" s="43" t="s">
        <v>19</v>
      </c>
      <c r="C20" s="44">
        <f>SUMIF(січень!$B$3:$B$63,B20,січень!$C$3:$C$63)</f>
        <v>0</v>
      </c>
      <c r="D20" s="44">
        <f>SUMIF(лютий!$B$3:$B$44,B20,лютий!$C$3:$C$44)</f>
        <v>25000</v>
      </c>
      <c r="E20" s="44">
        <f>SUMIF(березень!$B$3:$B$53,B20,березень!$C$3:$C$53)</f>
        <v>0</v>
      </c>
      <c r="F20" s="44">
        <f>SUMIF(квітень!$B$3:$B$62,B20,квітень!$C$3:$C$62)</f>
        <v>0</v>
      </c>
      <c r="G20" s="44">
        <f>SUMIF(травень!$B$3:$B$43,B20,травень!$C$3:$C$43)</f>
        <v>0</v>
      </c>
      <c r="H20" s="44">
        <f>SUMIF(червень!$B$3:$B$45,B20,червень!$C$3:$C$45)</f>
        <v>0</v>
      </c>
      <c r="I20" s="44">
        <f>SUMIF(липень!$B$3:$B$40,$B20,липень!$C$3:$C$40)</f>
        <v>10000</v>
      </c>
      <c r="J20" s="44">
        <f>SUMIF(серпень!$B$3:$B$42,$B20,серпень!$C$3:$C$42)</f>
        <v>0</v>
      </c>
      <c r="K20" s="41">
        <f>SUBTOTAL(9,C20:I20)</f>
        <v>35000</v>
      </c>
    </row>
    <row r="21" spans="1:11" s="15" customFormat="1" x14ac:dyDescent="0.25">
      <c r="A21" s="22"/>
      <c r="B21" s="43" t="s">
        <v>142</v>
      </c>
      <c r="C21" s="44">
        <f>SUMIF(січень!$B$3:$B$63,B21,січень!$C$3:$C$63)</f>
        <v>0</v>
      </c>
      <c r="D21" s="44">
        <f>SUMIF(лютий!$B$3:$B$44,B21,лютий!$C$3:$C$44)</f>
        <v>0</v>
      </c>
      <c r="E21" s="44">
        <f>SUMIF(березень!$B$3:$B$53,B21,березень!$C$3:$C$53)</f>
        <v>0</v>
      </c>
      <c r="F21" s="44">
        <f>SUMIF(квітень!$B$3:$B$62,B21,квітень!$C$3:$C$62)</f>
        <v>0</v>
      </c>
      <c r="G21" s="44">
        <f>SUMIF(травень!$B$3:$B$43,B21,травень!$C$3:$C$43)</f>
        <v>0</v>
      </c>
      <c r="H21" s="44">
        <f>SUMIF(червень!$B$3:$B$45,B21,червень!$C$3:$C$45)</f>
        <v>5000</v>
      </c>
      <c r="I21" s="44">
        <f>SUMIF(липень!$B$3:$B$40,$B21,липень!$C$3:$C$40)</f>
        <v>3000</v>
      </c>
      <c r="J21" s="44">
        <f>SUMIF(серпень!$B$3:$B$42,$B21,серпень!$C$3:$C$42)</f>
        <v>0</v>
      </c>
      <c r="K21" s="41">
        <f>SUBTOTAL(9,C21:I21)</f>
        <v>8000</v>
      </c>
    </row>
    <row r="22" spans="1:11" x14ac:dyDescent="0.25">
      <c r="B22" s="43" t="s">
        <v>94</v>
      </c>
      <c r="C22" s="44">
        <f>SUMIF(січень!$B$3:$B$63,B22,січень!$C$3:$C$63)</f>
        <v>0</v>
      </c>
      <c r="D22" s="44">
        <f>SUMIF(лютий!$B$3:$B$44,B22,лютий!$C$3:$C$44)</f>
        <v>0</v>
      </c>
      <c r="E22" s="44">
        <f>SUMIF(березень!$B$3:$B$53,B22,березень!$C$3:$C$53)</f>
        <v>0</v>
      </c>
      <c r="F22" s="44">
        <f>SUMIF(квітень!$B$3:$B$62,B22,квітень!$C$3:$C$62)</f>
        <v>10000</v>
      </c>
      <c r="G22" s="44">
        <f>SUMIF(травень!$B$3:$B$43,B22,травень!$C$3:$C$43)</f>
        <v>0</v>
      </c>
      <c r="H22" s="44">
        <f>SUMIF(червень!$B$3:$B$45,B22,червень!$C$3:$C$45)</f>
        <v>0</v>
      </c>
      <c r="I22" s="44">
        <f>SUMIF(липень!$B$3:$B$40,$B22,липень!$C$3:$C$40)</f>
        <v>0</v>
      </c>
      <c r="J22" s="44">
        <f>SUMIF(серпень!$B$3:$B$42,$B22,серпень!$C$3:$C$42)</f>
        <v>0</v>
      </c>
      <c r="K22" s="41">
        <f>SUBTOTAL(9,C22:I22)</f>
        <v>10000</v>
      </c>
    </row>
    <row r="23" spans="1:11" x14ac:dyDescent="0.25">
      <c r="B23" s="43" t="s">
        <v>93</v>
      </c>
      <c r="C23" s="44">
        <f>SUMIF(січень!$B$3:$B$63,B23,січень!$C$3:$C$63)</f>
        <v>0</v>
      </c>
      <c r="D23" s="44">
        <f>SUMIF(лютий!$B$3:$B$44,B23,лютий!$C$3:$C$44)</f>
        <v>0</v>
      </c>
      <c r="E23" s="44">
        <f>SUMIF(березень!$B$3:$B$53,B23,березень!$C$3:$C$53)</f>
        <v>0</v>
      </c>
      <c r="F23" s="44">
        <f>SUMIF(квітень!$B$3:$B$62,B23,квітень!$C$3:$C$62)</f>
        <v>5000</v>
      </c>
      <c r="G23" s="44">
        <f>SUMIF(травень!$B$3:$B$43,B23,травень!$C$3:$C$43)</f>
        <v>0</v>
      </c>
      <c r="H23" s="44">
        <f>SUMIF(червень!$B$3:$B$45,B23,червень!$C$3:$C$45)</f>
        <v>0</v>
      </c>
      <c r="I23" s="44">
        <f>SUMIF(липень!$B$3:$B$40,$B23,липень!$C$3:$C$40)</f>
        <v>0</v>
      </c>
      <c r="J23" s="44">
        <f>SUMIF(серпень!$B$3:$B$42,$B23,серпень!$C$3:$C$42)</f>
        <v>0</v>
      </c>
      <c r="K23" s="41">
        <f>SUBTOTAL(9,C23:I23)</f>
        <v>5000</v>
      </c>
    </row>
    <row r="24" spans="1:11" x14ac:dyDescent="0.25">
      <c r="B24" s="43" t="s">
        <v>41</v>
      </c>
      <c r="C24" s="44">
        <f>SUMIF(січень!$B$3:$B$63,B24,січень!$C$3:$C$63)</f>
        <v>0</v>
      </c>
      <c r="D24" s="44">
        <f>SUMIF(лютий!$B$3:$B$44,B24,лютий!$C$3:$C$44)</f>
        <v>0</v>
      </c>
      <c r="E24" s="44">
        <f>SUMIF(березень!$B$3:$B$53,B24,березень!$C$3:$C$53)</f>
        <v>0</v>
      </c>
      <c r="F24" s="44">
        <f>SUMIF(квітень!$B$3:$B$62,B24,квітень!$C$3:$C$62)</f>
        <v>25000</v>
      </c>
      <c r="G24" s="44">
        <f>SUMIF(травень!$B$3:$B$43,B24,травень!$C$3:$C$43)</f>
        <v>0</v>
      </c>
      <c r="H24" s="44">
        <f>SUMIF(червень!$B$3:$B$45,B24,червень!$C$3:$C$45)</f>
        <v>0</v>
      </c>
      <c r="I24" s="44">
        <f>SUMIF(липень!$B$3:$B$40,$B24,липень!$C$3:$C$40)</f>
        <v>0</v>
      </c>
      <c r="J24" s="44">
        <f>SUMIF(серпень!$B$3:$B$42,$B24,серпень!$C$3:$C$42)</f>
        <v>0</v>
      </c>
      <c r="K24" s="41">
        <f>SUBTOTAL(9,C24:I24)</f>
        <v>25000</v>
      </c>
    </row>
    <row r="25" spans="1:11" s="15" customFormat="1" x14ac:dyDescent="0.25">
      <c r="A25" s="22"/>
      <c r="B25" s="43" t="s">
        <v>16</v>
      </c>
      <c r="C25" s="44">
        <f>SUMIF(січень!$B$3:$B$63,B25,січень!$C$3:$C$63)</f>
        <v>0</v>
      </c>
      <c r="D25" s="44">
        <f>SUMIF(лютий!$B$3:$B$44,B25,лютий!$C$3:$C$44)</f>
        <v>20000</v>
      </c>
      <c r="E25" s="44">
        <f>SUMIF(березень!$B$3:$B$53,B25,березень!$C$3:$C$53)</f>
        <v>0</v>
      </c>
      <c r="F25" s="44">
        <f>SUMIF(квітень!$B$3:$B$62,B25,квітень!$C$3:$C$62)</f>
        <v>0</v>
      </c>
      <c r="G25" s="44">
        <f>SUMIF(травень!$B$3:$B$43,B25,травень!$C$3:$C$43)</f>
        <v>0</v>
      </c>
      <c r="H25" s="44">
        <f>SUMIF(червень!$B$3:$B$45,B25,червень!$C$3:$C$45)</f>
        <v>57000</v>
      </c>
      <c r="I25" s="44">
        <f>SUMIF(липень!$B$3:$B$40,$B25,липень!$C$3:$C$40)</f>
        <v>55600</v>
      </c>
      <c r="J25" s="44">
        <f>SUMIF(серпень!$B$3:$B$42,$B25,серпень!$C$3:$C$42)</f>
        <v>0</v>
      </c>
      <c r="K25" s="41">
        <f>SUBTOTAL(9,C25:I25)</f>
        <v>132600</v>
      </c>
    </row>
    <row r="26" spans="1:11" x14ac:dyDescent="0.25">
      <c r="B26" s="43" t="s">
        <v>78</v>
      </c>
      <c r="C26" s="44">
        <f>SUMIF(січень!$B$3:$B$63,B26,січень!$C$3:$C$63)</f>
        <v>0</v>
      </c>
      <c r="D26" s="44">
        <f>SUMIF(лютий!$B$3:$B$44,B26,лютий!$C$3:$C$44)</f>
        <v>10000</v>
      </c>
      <c r="E26" s="44">
        <f>SUMIF(березень!$B$3:$B$53,B26,березень!$C$3:$C$53)</f>
        <v>0</v>
      </c>
      <c r="F26" s="44">
        <f>SUMIF(квітень!$B$3:$B$62,B26,квітень!$C$3:$C$62)</f>
        <v>17000</v>
      </c>
      <c r="G26" s="44">
        <f>SUMIF(травень!$B$3:$B$43,B26,травень!$C$3:$C$43)</f>
        <v>0</v>
      </c>
      <c r="H26" s="44">
        <f>SUMIF(червень!$B$3:$B$45,B26,червень!$C$3:$C$45)</f>
        <v>0</v>
      </c>
      <c r="I26" s="44">
        <f>SUMIF(липень!$B$3:$B$40,$B26,липень!$C$3:$C$40)</f>
        <v>0</v>
      </c>
      <c r="J26" s="44">
        <f>SUMIF(серпень!$B$3:$B$42,$B26,серпень!$C$3:$C$42)</f>
        <v>0</v>
      </c>
      <c r="K26" s="41">
        <f>SUBTOTAL(9,C26:I26)</f>
        <v>27000</v>
      </c>
    </row>
    <row r="27" spans="1:11" x14ac:dyDescent="0.25">
      <c r="B27" s="43" t="s">
        <v>118</v>
      </c>
      <c r="C27" s="44">
        <f>SUMIF(січень!$B$3:$B$63,B27,січень!$C$3:$C$63)</f>
        <v>0</v>
      </c>
      <c r="D27" s="44">
        <f>SUMIF(лютий!$B$3:$B$44,B27,лютий!$C$3:$C$44)</f>
        <v>0</v>
      </c>
      <c r="E27" s="44">
        <f>SUMIF(березень!$B$3:$B$53,B27,березень!$C$3:$C$53)</f>
        <v>0</v>
      </c>
      <c r="F27" s="44">
        <f>SUMIF(квітень!$B$3:$B$62,B27,квітень!$C$3:$C$62)</f>
        <v>0</v>
      </c>
      <c r="G27" s="44">
        <f>SUMIF(травень!$B$3:$B$43,B27,травень!$C$3:$C$43)</f>
        <v>896000</v>
      </c>
      <c r="H27" s="44">
        <f>SUMIF(червень!$B$3:$B$45,B27,червень!$C$3:$C$45)</f>
        <v>0</v>
      </c>
      <c r="I27" s="44">
        <f>SUMIF(липень!$B$3:$B$40,$B27,липень!$C$3:$C$40)</f>
        <v>0</v>
      </c>
      <c r="J27" s="44">
        <f>SUMIF(серпень!$B$3:$B$42,$B27,серпень!$C$3:$C$42)</f>
        <v>0</v>
      </c>
      <c r="K27" s="41">
        <f>SUBTOTAL(9,C27:I27)</f>
        <v>896000</v>
      </c>
    </row>
    <row r="28" spans="1:11" s="55" customFormat="1" x14ac:dyDescent="0.25">
      <c r="A28" s="22"/>
      <c r="B28" s="43" t="s">
        <v>160</v>
      </c>
      <c r="C28" s="44">
        <f>SUMIF(січень!$B$3:$B$63,B28,січень!$C$3:$C$63)</f>
        <v>0</v>
      </c>
      <c r="D28" s="44">
        <f>SUMIF(лютий!$B$3:$B$44,B28,лютий!$C$3:$C$44)</f>
        <v>0</v>
      </c>
      <c r="E28" s="44">
        <f>SUMIF(березень!$B$3:$B$53,B28,березень!$C$3:$C$53)</f>
        <v>0</v>
      </c>
      <c r="F28" s="44">
        <f>SUMIF(квітень!$B$3:$B$62,B28,квітень!$C$3:$C$62)</f>
        <v>0</v>
      </c>
      <c r="G28" s="44">
        <f>SUMIF(травень!$B$3:$B$43,B28,травень!$C$3:$C$43)</f>
        <v>0</v>
      </c>
      <c r="H28" s="44">
        <f>SUMIF(червень!$B$3:$B$45,B28,червень!$C$3:$C$45)</f>
        <v>0</v>
      </c>
      <c r="I28" s="44">
        <f>SUMIF(липень!$B$3:$B$40,$B28,липень!$C$3:$C$40)</f>
        <v>30000</v>
      </c>
      <c r="J28" s="44">
        <f>SUMIF(серпень!$B$3:$B$42,$B28,серпень!$C$3:$C$42)</f>
        <v>0</v>
      </c>
      <c r="K28" s="41">
        <f>SUBTOTAL(9,C28:I28)</f>
        <v>30000</v>
      </c>
    </row>
    <row r="29" spans="1:11" s="55" customFormat="1" x14ac:dyDescent="0.25">
      <c r="A29" s="22"/>
      <c r="B29" s="43" t="s">
        <v>15</v>
      </c>
      <c r="C29" s="44">
        <f>SUMIF(січень!$B$3:$B$63,B29,січень!$C$3:$C$63)</f>
        <v>47020.55</v>
      </c>
      <c r="D29" s="44">
        <f>SUMIF(лютий!$B$3:$B$44,B29,лютий!$C$3:$C$44)</f>
        <v>53474.34</v>
      </c>
      <c r="E29" s="44">
        <f>SUMIF(березень!$B$3:$B$53,B29,березень!$C$3:$C$53)</f>
        <v>68858.91</v>
      </c>
      <c r="F29" s="44">
        <f>SUMIF(квітень!$B$3:$B$62,B29,квітень!$C$3:$C$62)</f>
        <v>81075.199999999997</v>
      </c>
      <c r="G29" s="44">
        <f>SUMIF(травень!$B$3:$B$43,B29,травень!$C$3:$C$43)</f>
        <v>75870.7</v>
      </c>
      <c r="H29" s="44">
        <f>SUMIF(червень!$B$3:$B$45,B29,червень!$C$3:$C$45)</f>
        <v>76768.13</v>
      </c>
      <c r="I29" s="44">
        <f>SUMIF(липень!$B$3:$B$40,$B29,липень!$C$3:$C$40)</f>
        <v>87288.08</v>
      </c>
      <c r="J29" s="44">
        <f>SUMIF(серпень!$B$3:$B$42,$B29,серпень!$C$3:$C$42)</f>
        <v>88427.48</v>
      </c>
      <c r="K29" s="41">
        <f>SUBTOTAL(9,C29:I29)</f>
        <v>490355.91000000003</v>
      </c>
    </row>
    <row r="30" spans="1:11" s="55" customFormat="1" x14ac:dyDescent="0.25">
      <c r="A30" s="22"/>
      <c r="B30" s="45" t="s">
        <v>12</v>
      </c>
      <c r="C30" s="44">
        <f>SUMIF(січень!$B$3:$B$63,B30,січень!$C$3:$C$63)</f>
        <v>15953</v>
      </c>
      <c r="D30" s="44">
        <f>SUMIF(лютий!$B$3:$B$44,B30,лютий!$C$3:$C$44)</f>
        <v>0</v>
      </c>
      <c r="E30" s="44">
        <f>SUMIF(березень!$B$3:$B$53,B30,березень!$C$3:$C$53)</f>
        <v>2138</v>
      </c>
      <c r="F30" s="44">
        <f>SUMIF(квітень!$B$3:$B$62,B30,квітень!$C$3:$C$62)</f>
        <v>2264</v>
      </c>
      <c r="G30" s="44">
        <f>SUMIF(травень!$B$3:$B$43,B30,травень!$C$3:$C$43)</f>
        <v>932</v>
      </c>
      <c r="H30" s="44">
        <f>SUMIF(червень!$B$3:$B$45,B30,червень!$C$3:$C$45)</f>
        <v>0</v>
      </c>
      <c r="I30" s="44">
        <f>SUMIF(липень!$B$3:$B$40,$B30,липень!$C$3:$C$40)</f>
        <v>0</v>
      </c>
      <c r="J30" s="44">
        <f>SUMIF(серпень!$B$3:$B$42,$B30,серпень!$C$3:$C$42)</f>
        <v>5000</v>
      </c>
      <c r="K30" s="41">
        <f>SUBTOTAL(9,C30:I30)</f>
        <v>21287</v>
      </c>
    </row>
    <row r="31" spans="1:11" s="55" customFormat="1" x14ac:dyDescent="0.25">
      <c r="A31" s="22"/>
      <c r="B31" s="45" t="s">
        <v>101</v>
      </c>
      <c r="C31" s="44">
        <f>SUMIF(січень!$B$3:$B$63,B31,січень!$C$3:$C$63)</f>
        <v>0</v>
      </c>
      <c r="D31" s="44">
        <f>SUMIF(лютий!$B$3:$B$44,B31,лютий!$C$3:$C$44)</f>
        <v>0</v>
      </c>
      <c r="E31" s="44">
        <f>SUMIF(березень!$B$3:$B$53,B31,березень!$C$3:$C$53)</f>
        <v>0</v>
      </c>
      <c r="F31" s="44">
        <f>SUMIF(квітень!$B$3:$B$62,B31,квітень!$C$3:$C$62)</f>
        <v>3000</v>
      </c>
      <c r="G31" s="44">
        <f>SUMIF(травень!$B$3:$B$43,B31,травень!$C$3:$C$43)</f>
        <v>0</v>
      </c>
      <c r="H31" s="44">
        <f>SUMIF(червень!$B$3:$B$45,B31,червень!$C$3:$C$45)</f>
        <v>0</v>
      </c>
      <c r="I31" s="44">
        <f>SUMIF(липень!$B$3:$B$40,$B31,липень!$C$3:$C$40)</f>
        <v>0</v>
      </c>
      <c r="J31" s="44">
        <f>SUMIF(серпень!$B$3:$B$42,$B31,серпень!$C$3:$C$42)</f>
        <v>0</v>
      </c>
      <c r="K31" s="41">
        <f>SUBTOTAL(9,C31:I31)</f>
        <v>3000</v>
      </c>
    </row>
    <row r="32" spans="1:11" s="55" customFormat="1" x14ac:dyDescent="0.25">
      <c r="A32" s="22"/>
      <c r="B32" s="43" t="s">
        <v>151</v>
      </c>
      <c r="C32" s="44">
        <f>SUMIF(січень!$B$3:$B$63,B32,січень!$C$3:$C$63)</f>
        <v>0</v>
      </c>
      <c r="D32" s="44">
        <f>SUMIF(лютий!$B$3:$B$44,B32,лютий!$C$3:$C$44)</f>
        <v>0</v>
      </c>
      <c r="E32" s="44">
        <f>SUMIF(березень!$B$3:$B$53,B32,березень!$C$3:$C$53)</f>
        <v>0</v>
      </c>
      <c r="F32" s="44">
        <f>SUMIF(квітень!$B$3:$B$62,B32,квітень!$C$3:$C$62)</f>
        <v>0</v>
      </c>
      <c r="G32" s="44">
        <f>SUMIF(травень!$B$3:$B$43,B32,травень!$C$3:$C$43)</f>
        <v>0</v>
      </c>
      <c r="H32" s="44">
        <f>SUMIF(червень!$B$3:$B$45,B32,червень!$C$3:$C$45)</f>
        <v>14690</v>
      </c>
      <c r="I32" s="44">
        <f>SUMIF(липень!$B$3:$B$40,$B32,липень!$C$3:$C$40)</f>
        <v>0</v>
      </c>
      <c r="J32" s="44">
        <f>SUMIF(серпень!$B$3:$B$42,$B32,серпень!$C$3:$C$42)</f>
        <v>0</v>
      </c>
      <c r="K32" s="41">
        <f>SUBTOTAL(9,C32:I32)</f>
        <v>14690</v>
      </c>
    </row>
    <row r="33" spans="1:11" s="55" customFormat="1" x14ac:dyDescent="0.25">
      <c r="A33" s="22"/>
      <c r="B33" s="43" t="s">
        <v>144</v>
      </c>
      <c r="C33" s="44">
        <f>SUMIF(січень!$B$3:$B$63,B33,січень!$C$3:$C$63)</f>
        <v>0</v>
      </c>
      <c r="D33" s="44">
        <f>SUMIF(лютий!$B$3:$B$44,B33,лютий!$C$3:$C$44)</f>
        <v>0</v>
      </c>
      <c r="E33" s="44">
        <f>SUMIF(березень!$B$3:$B$53,B33,березень!$C$3:$C$53)</f>
        <v>0</v>
      </c>
      <c r="F33" s="44">
        <f>SUMIF(квітень!$B$3:$B$62,B33,квітень!$C$3:$C$62)</f>
        <v>0</v>
      </c>
      <c r="G33" s="44">
        <f>SUMIF(травень!$B$3:$B$43,B33,травень!$C$3:$C$43)</f>
        <v>0</v>
      </c>
      <c r="H33" s="44">
        <f>SUMIF(червень!$B$3:$B$45,B33,червень!$C$3:$C$45)</f>
        <v>1490</v>
      </c>
      <c r="I33" s="44">
        <f>SUMIF(липень!$B$3:$B$40,$B33,липень!$C$3:$C$40)</f>
        <v>2830</v>
      </c>
      <c r="J33" s="44">
        <f>SUMIF(серпень!$B$3:$B$42,$B33,серпень!$C$3:$C$42)</f>
        <v>0</v>
      </c>
      <c r="K33" s="41">
        <f>SUBTOTAL(9,C33:I33)</f>
        <v>4320</v>
      </c>
    </row>
    <row r="34" spans="1:11" s="55" customFormat="1" x14ac:dyDescent="0.25">
      <c r="A34" s="22"/>
      <c r="B34" s="43" t="s">
        <v>102</v>
      </c>
      <c r="C34" s="44">
        <f>SUMIF(січень!$B$3:$B$63,B34,січень!$C$3:$C$63)</f>
        <v>0</v>
      </c>
      <c r="D34" s="44">
        <f>SUMIF(лютий!$B$3:$B$44,B34,лютий!$C$3:$C$44)</f>
        <v>0</v>
      </c>
      <c r="E34" s="44">
        <f>SUMIF(березень!$B$3:$B$53,B34,березень!$C$3:$C$53)</f>
        <v>0</v>
      </c>
      <c r="F34" s="44">
        <f>SUMIF(квітень!$B$3:$B$62,B34,квітень!$C$3:$C$62)</f>
        <v>10000</v>
      </c>
      <c r="G34" s="44">
        <f>SUMIF(травень!$B$3:$B$43,B34,травень!$C$3:$C$43)</f>
        <v>0</v>
      </c>
      <c r="H34" s="44">
        <f>SUMIF(червень!$B$3:$B$45,B34,червень!$C$3:$C$45)</f>
        <v>0</v>
      </c>
      <c r="I34" s="44">
        <f>SUMIF(липень!$B$3:$B$40,$B34,липень!$C$3:$C$40)</f>
        <v>0</v>
      </c>
      <c r="J34" s="44">
        <f>SUMIF(серпень!$B$3:$B$42,$B34,серпень!$C$3:$C$42)</f>
        <v>0</v>
      </c>
      <c r="K34" s="41">
        <f>SUBTOTAL(9,C34:I34)</f>
        <v>10000</v>
      </c>
    </row>
    <row r="35" spans="1:11" s="55" customFormat="1" x14ac:dyDescent="0.25">
      <c r="A35" s="22"/>
      <c r="B35" s="43" t="s">
        <v>91</v>
      </c>
      <c r="C35" s="44">
        <f>SUMIF(січень!$B$3:$B$63,B35,січень!$C$3:$C$63)</f>
        <v>0</v>
      </c>
      <c r="D35" s="44">
        <f>SUMIF(лютий!$B$3:$B$44,B35,лютий!$C$3:$C$44)</f>
        <v>0</v>
      </c>
      <c r="E35" s="44">
        <f>SUMIF(березень!$B$3:$B$53,B35,березень!$C$3:$C$53)</f>
        <v>205511</v>
      </c>
      <c r="F35" s="44">
        <f>SUMIF(квітень!$B$3:$B$62,B35,квітень!$C$3:$C$62)</f>
        <v>0</v>
      </c>
      <c r="G35" s="44">
        <f>SUMIF(травень!$B$3:$B$43,B35,травень!$C$3:$C$43)</f>
        <v>0</v>
      </c>
      <c r="H35" s="44">
        <f>SUMIF(червень!$B$3:$B$45,B35,червень!$C$3:$C$45)</f>
        <v>0</v>
      </c>
      <c r="I35" s="44">
        <f>SUMIF(липень!$B$3:$B$40,$B35,липень!$C$3:$C$40)</f>
        <v>0</v>
      </c>
      <c r="J35" s="44">
        <f>SUMIF(серпень!$B$3:$B$42,$B35,серпень!$C$3:$C$42)</f>
        <v>192815</v>
      </c>
      <c r="K35" s="41">
        <f>SUBTOTAL(9,C35:I35)</f>
        <v>205511</v>
      </c>
    </row>
    <row r="36" spans="1:11" s="55" customFormat="1" x14ac:dyDescent="0.25">
      <c r="A36" s="22"/>
      <c r="B36" s="43" t="s">
        <v>111</v>
      </c>
      <c r="C36" s="44">
        <f>SUMIF(січень!$B$3:$B$63,B36,січень!$C$3:$C$63)</f>
        <v>0</v>
      </c>
      <c r="D36" s="44">
        <f>SUMIF(лютий!$B$3:$B$44,B36,лютий!$C$3:$C$44)</f>
        <v>0</v>
      </c>
      <c r="E36" s="44">
        <f>SUMIF(березень!$B$3:$B$53,B36,березень!$C$3:$C$53)</f>
        <v>0</v>
      </c>
      <c r="F36" s="44">
        <f>SUMIF(квітень!$B$3:$B$62,B36,квітень!$C$3:$C$62)</f>
        <v>0</v>
      </c>
      <c r="G36" s="44">
        <f>SUMIF(травень!$B$3:$B$43,B36,травень!$C$3:$C$43)</f>
        <v>20310</v>
      </c>
      <c r="H36" s="44">
        <f>SUMIF(червень!$B$3:$B$45,B36,червень!$C$3:$C$45)</f>
        <v>0</v>
      </c>
      <c r="I36" s="44">
        <f>SUMIF(липень!$B$3:$B$40,$B36,липень!$C$3:$C$40)</f>
        <v>0</v>
      </c>
      <c r="J36" s="44">
        <f>SUMIF(серпень!$B$3:$B$42,$B36,серпень!$C$3:$C$42)</f>
        <v>0</v>
      </c>
      <c r="K36" s="41">
        <f>SUBTOTAL(9,C36:I36)</f>
        <v>20310</v>
      </c>
    </row>
    <row r="37" spans="1:11" s="55" customFormat="1" x14ac:dyDescent="0.25">
      <c r="A37" s="22"/>
      <c r="B37" s="43" t="s">
        <v>20</v>
      </c>
      <c r="C37" s="44">
        <f>SUMIF(січень!$B$3:$B$63,B37,січень!$C$3:$C$63)</f>
        <v>37700</v>
      </c>
      <c r="D37" s="44">
        <f>SUMIF(лютий!$B$3:$B$44,B37,лютий!$C$3:$C$44)</f>
        <v>10000</v>
      </c>
      <c r="E37" s="44">
        <f>SUMIF(березень!$B$3:$B$53,B37,березень!$C$3:$C$53)</f>
        <v>10000</v>
      </c>
      <c r="F37" s="44">
        <f>SUMIF(квітень!$B$3:$B$62,B37,квітень!$C$3:$C$62)</f>
        <v>35000</v>
      </c>
      <c r="G37" s="44">
        <f>SUMIF(травень!$B$3:$B$43,B37,травень!$C$3:$C$43)</f>
        <v>70000</v>
      </c>
      <c r="H37" s="44">
        <f>SUMIF(червень!$B$3:$B$45,B37,червень!$C$3:$C$45)</f>
        <v>27000</v>
      </c>
      <c r="I37" s="44">
        <f>SUMIF(липень!$B$3:$B$40,$B37,липень!$C$3:$C$40)</f>
        <v>0</v>
      </c>
      <c r="J37" s="44">
        <f>SUMIF(серпень!$B$3:$B$42,$B37,серпень!$C$3:$C$42)</f>
        <v>0</v>
      </c>
      <c r="K37" s="41">
        <f>SUBTOTAL(9,C37:I37)</f>
        <v>189700</v>
      </c>
    </row>
    <row r="38" spans="1:11" s="55" customFormat="1" x14ac:dyDescent="0.25">
      <c r="A38" s="22"/>
      <c r="B38" s="43" t="s">
        <v>166</v>
      </c>
      <c r="C38" s="44">
        <f>SUMIF(січень!$B$3:$B$63,B38,січень!$C$3:$C$63)</f>
        <v>0</v>
      </c>
      <c r="D38" s="44">
        <f>SUMIF(лютий!$B$3:$B$44,B38,лютий!$C$3:$C$44)</f>
        <v>0</v>
      </c>
      <c r="E38" s="44">
        <f>SUMIF(березень!$B$3:$B$53,B38,березень!$C$3:$C$53)</f>
        <v>0</v>
      </c>
      <c r="F38" s="44">
        <f>SUMIF(квітень!$B$3:$B$62,B38,квітень!$C$3:$C$62)</f>
        <v>0</v>
      </c>
      <c r="G38" s="44">
        <f>SUMIF(травень!$B$3:$B$43,B38,травень!$C$3:$C$43)</f>
        <v>0</v>
      </c>
      <c r="H38" s="44">
        <f>SUMIF(червень!$B$3:$B$45,B38,червень!$C$3:$C$45)</f>
        <v>0</v>
      </c>
      <c r="I38" s="44">
        <f>SUMIF(липень!$B$3:$B$40,$B38,липень!$C$3:$C$40)</f>
        <v>11979</v>
      </c>
      <c r="J38" s="44">
        <f>SUMIF(серпень!$B$3:$B$42,$B38,серпень!$C$3:$C$42)</f>
        <v>0</v>
      </c>
      <c r="K38" s="41">
        <f>SUBTOTAL(9,C38:I38)</f>
        <v>11979</v>
      </c>
    </row>
    <row r="39" spans="1:11" s="55" customFormat="1" x14ac:dyDescent="0.25">
      <c r="A39" s="22"/>
      <c r="B39" s="43" t="s">
        <v>92</v>
      </c>
      <c r="C39" s="44">
        <f>SUMIF(січень!$B$3:$B$63,B39,січень!$C$3:$C$63)</f>
        <v>0</v>
      </c>
      <c r="D39" s="44">
        <f>SUMIF(лютий!$B$3:$B$44,B39,лютий!$C$3:$C$44)</f>
        <v>0</v>
      </c>
      <c r="E39" s="44">
        <f>SUMIF(березень!$B$3:$B$53,B39,березень!$C$3:$C$53)</f>
        <v>0</v>
      </c>
      <c r="F39" s="44">
        <f>SUMIF(квітень!$B$3:$B$62,B39,квітень!$C$3:$C$62)</f>
        <v>280000</v>
      </c>
      <c r="G39" s="44">
        <f>SUMIF(травень!$B$3:$B$43,B39,травень!$C$3:$C$43)</f>
        <v>0</v>
      </c>
      <c r="H39" s="44">
        <f>SUMIF(червень!$B$3:$B$45,B39,червень!$C$3:$C$45)</f>
        <v>0</v>
      </c>
      <c r="I39" s="44">
        <f>SUMIF(липень!$B$3:$B$40,$B39,липень!$C$3:$C$40)</f>
        <v>0</v>
      </c>
      <c r="J39" s="44">
        <f>SUMIF(серпень!$B$3:$B$42,$B39,серпень!$C$3:$C$42)</f>
        <v>0</v>
      </c>
      <c r="K39" s="41">
        <f>SUBTOTAL(9,C39:I39)</f>
        <v>280000</v>
      </c>
    </row>
    <row r="40" spans="1:11" s="55" customFormat="1" x14ac:dyDescent="0.25">
      <c r="A40" s="22"/>
      <c r="B40" s="43" t="s">
        <v>21</v>
      </c>
      <c r="C40" s="44">
        <f>SUMIF(січень!$B$3:$B$63,B40,січень!$C$3:$C$63)</f>
        <v>33299</v>
      </c>
      <c r="D40" s="44">
        <f>SUMIF(лютий!$B$3:$B$44,B40,лютий!$C$3:$C$44)</f>
        <v>0</v>
      </c>
      <c r="E40" s="44">
        <f>SUMIF(березень!$B$3:$B$53,B40,березень!$C$3:$C$53)</f>
        <v>0</v>
      </c>
      <c r="F40" s="44">
        <f>SUMIF(квітень!$B$3:$B$62,B40,квітень!$C$3:$C$62)</f>
        <v>0</v>
      </c>
      <c r="G40" s="44">
        <f>SUMIF(травень!$B$3:$B$43,B40,травень!$C$3:$C$43)</f>
        <v>0</v>
      </c>
      <c r="H40" s="44">
        <f>SUMIF(червень!$B$3:$B$45,B40,червень!$C$3:$C$45)</f>
        <v>15210</v>
      </c>
      <c r="I40" s="44">
        <f>SUMIF(липень!$B$3:$B$40,$B40,липень!$C$3:$C$40)</f>
        <v>0</v>
      </c>
      <c r="J40" s="44">
        <f>SUMIF(серпень!$B$3:$B$42,$B40,серпень!$C$3:$C$42)</f>
        <v>0</v>
      </c>
      <c r="K40" s="41">
        <f>SUBTOTAL(9,C40:I40)</f>
        <v>48509</v>
      </c>
    </row>
    <row r="41" spans="1:11" s="55" customFormat="1" x14ac:dyDescent="0.25">
      <c r="A41" s="22"/>
      <c r="B41" s="43" t="s">
        <v>79</v>
      </c>
      <c r="C41" s="44">
        <f>SUMIF(січень!$B$3:$B$63,B41,січень!$C$3:$C$63)</f>
        <v>0</v>
      </c>
      <c r="D41" s="44">
        <f>SUMIF(лютий!$B$3:$B$44,B41,лютий!$C$3:$C$44)</f>
        <v>15000</v>
      </c>
      <c r="E41" s="44">
        <f>SUMIF(березень!$B$3:$B$53,B41,березень!$C$3:$C$53)</f>
        <v>0</v>
      </c>
      <c r="F41" s="44">
        <f>SUMIF(квітень!$B$3:$B$62,B41,квітень!$C$3:$C$62)</f>
        <v>0</v>
      </c>
      <c r="G41" s="44">
        <f>SUMIF(травень!$B$3:$B$43,B41,травень!$C$3:$C$43)</f>
        <v>0</v>
      </c>
      <c r="H41" s="44">
        <f>SUMIF(червень!$B$3:$B$45,B41,червень!$C$3:$C$45)</f>
        <v>0</v>
      </c>
      <c r="I41" s="44">
        <f>SUMIF(липень!$B$3:$B$40,$B41,липень!$C$3:$C$40)</f>
        <v>0</v>
      </c>
      <c r="J41" s="44">
        <f>SUMIF(серпень!$B$3:$B$42,$B43,серпень!$C$3:$C$42)</f>
        <v>0</v>
      </c>
      <c r="K41" s="41">
        <f>SUBTOTAL(9,C41:I41)</f>
        <v>15000</v>
      </c>
    </row>
    <row r="42" spans="1:11" s="55" customFormat="1" x14ac:dyDescent="0.25">
      <c r="A42" s="22"/>
      <c r="B42" s="43" t="s">
        <v>104</v>
      </c>
      <c r="C42" s="44">
        <f>SUMIF(січень!$B$3:$B$63,B42,січень!$C$3:$C$63)</f>
        <v>0</v>
      </c>
      <c r="D42" s="44">
        <f>SUMIF(лютий!$B$3:$B$44,B42,лютий!$C$3:$C$44)</f>
        <v>0</v>
      </c>
      <c r="E42" s="44">
        <f>SUMIF(березень!$B$3:$B$53,B42,березень!$C$3:$C$53)</f>
        <v>0</v>
      </c>
      <c r="F42" s="44">
        <f>SUMIF(квітень!$B$3:$B$62,B42,квітень!$C$3:$C$62)</f>
        <v>0</v>
      </c>
      <c r="G42" s="44">
        <f>SUMIF(травень!$B$3:$B$43,B42,травень!$C$3:$C$43)</f>
        <v>10154</v>
      </c>
      <c r="H42" s="44">
        <f>SUMIF(червень!$B$3:$B$45,B42,червень!$C$3:$C$45)</f>
        <v>0</v>
      </c>
      <c r="I42" s="44">
        <f>SUMIF(липень!$B$3:$B$40,$B42,липень!$C$3:$C$40)</f>
        <v>0</v>
      </c>
      <c r="J42" s="44">
        <f>SUMIF(серпень!$B$3:$B$42,$B42,серпень!$C$3:$C$42)</f>
        <v>0</v>
      </c>
      <c r="K42" s="41">
        <f>SUBTOTAL(9,C42:I42)</f>
        <v>10154</v>
      </c>
    </row>
    <row r="43" spans="1:11" s="55" customFormat="1" x14ac:dyDescent="0.25">
      <c r="A43" s="22"/>
      <c r="B43" s="43" t="s">
        <v>114</v>
      </c>
      <c r="C43" s="44">
        <f>SUMIF(січень!$B$3:$B$63,B43,січень!$C$3:$C$63)</f>
        <v>0</v>
      </c>
      <c r="D43" s="44">
        <f>SUMIF(лютий!$B$3:$B$44,B43,лютий!$C$3:$C$44)</f>
        <v>0</v>
      </c>
      <c r="E43" s="44">
        <f>SUMIF(березень!$B$3:$B$53,B43,березень!$C$3:$C$53)</f>
        <v>0</v>
      </c>
      <c r="F43" s="44">
        <f>SUMIF(квітень!$B$3:$B$62,B43,квітень!$C$3:$C$62)</f>
        <v>0</v>
      </c>
      <c r="G43" s="44">
        <f>SUMIF(травень!$B$3:$B$43,B43,травень!$C$3:$C$43)</f>
        <v>25000</v>
      </c>
      <c r="H43" s="44">
        <f>SUMIF(червень!$B$3:$B$45,B43,червень!$C$3:$C$45)</f>
        <v>54400</v>
      </c>
      <c r="I43" s="44">
        <f>SUMIF(липень!$B$3:$B$40,$B43,липень!$C$3:$C$40)</f>
        <v>0</v>
      </c>
      <c r="J43" s="44">
        <f>SUMIF(серпень!$B$3:$B$42,$B43,серпень!$C$3:$C$42)</f>
        <v>0</v>
      </c>
      <c r="K43" s="41">
        <f>SUBTOTAL(9,C43:I43)</f>
        <v>79400</v>
      </c>
    </row>
    <row r="44" spans="1:11" s="55" customFormat="1" x14ac:dyDescent="0.25">
      <c r="A44" s="22"/>
      <c r="B44" s="43" t="s">
        <v>189</v>
      </c>
      <c r="C44" s="44">
        <f>SUMIF(січень!$B$3:$B$63,B44,січень!$C$3:$C$63)</f>
        <v>0</v>
      </c>
      <c r="D44" s="44">
        <f>SUMIF(лютий!$B$3:$B$44,B44,лютий!$C$3:$C$44)</f>
        <v>0</v>
      </c>
      <c r="E44" s="44">
        <f>SUMIF(березень!$B$3:$B$53,B44,березень!$C$3:$C$53)</f>
        <v>0</v>
      </c>
      <c r="F44" s="44">
        <f>SUMIF(квітень!$B$3:$B$62,B44,квітень!$C$3:$C$62)</f>
        <v>0</v>
      </c>
      <c r="G44" s="44">
        <f>SUMIF(травень!$B$3:$B$43,B44,травень!$C$3:$C$43)</f>
        <v>0</v>
      </c>
      <c r="H44" s="44">
        <f>SUMIF(червень!$B$3:$B$45,B44,червень!$C$3:$C$45)</f>
        <v>0</v>
      </c>
      <c r="I44" s="44">
        <f>SUMIF(липень!$B$3:$B$40,$B44,липень!$C$3:$C$40)</f>
        <v>0</v>
      </c>
      <c r="J44" s="44">
        <f>SUMIF(серпень!$B$3:$B$42,$B44,серпень!$C$3:$C$42)</f>
        <v>50000</v>
      </c>
      <c r="K44" s="41">
        <f t="shared" ref="K44:K47" si="0">SUBTOTAL(9,C44:I44)</f>
        <v>0</v>
      </c>
    </row>
    <row r="45" spans="1:11" s="55" customFormat="1" x14ac:dyDescent="0.25">
      <c r="A45" s="22"/>
      <c r="B45" s="43" t="s">
        <v>180</v>
      </c>
      <c r="C45" s="44">
        <f>SUMIF(січень!$B$3:$B$63,B45,січень!$C$3:$C$63)</f>
        <v>0</v>
      </c>
      <c r="D45" s="44">
        <f>SUMIF(лютий!$B$3:$B$44,B45,лютий!$C$3:$C$44)</f>
        <v>0</v>
      </c>
      <c r="E45" s="44">
        <f>SUMIF(березень!$B$3:$B$53,B45,березень!$C$3:$C$53)</f>
        <v>0</v>
      </c>
      <c r="F45" s="44">
        <f>SUMIF(квітень!$B$3:$B$62,B45,квітень!$C$3:$C$62)</f>
        <v>0</v>
      </c>
      <c r="G45" s="44">
        <f>SUMIF(травень!$B$3:$B$43,B45,травень!$C$3:$C$43)</f>
        <v>0</v>
      </c>
      <c r="H45" s="44">
        <f>SUMIF(червень!$B$3:$B$45,B45,червень!$C$3:$C$45)</f>
        <v>0</v>
      </c>
      <c r="I45" s="44">
        <f>SUMIF(липень!$B$3:$B$40,$B45,липень!$C$3:$C$40)</f>
        <v>0</v>
      </c>
      <c r="J45" s="44">
        <f>SUMIF(серпень!$B$3:$B$42,$B45,серпень!$C$3:$C$42)</f>
        <v>3000</v>
      </c>
      <c r="K45" s="41">
        <f t="shared" si="0"/>
        <v>0</v>
      </c>
    </row>
    <row r="46" spans="1:11" s="55" customFormat="1" x14ac:dyDescent="0.25">
      <c r="A46" s="22"/>
      <c r="B46" s="43" t="s">
        <v>182</v>
      </c>
      <c r="C46" s="44">
        <f>SUMIF(січень!$B$3:$B$63,B46,січень!$C$3:$C$63)</f>
        <v>0</v>
      </c>
      <c r="D46" s="44">
        <f>SUMIF(лютий!$B$3:$B$44,B46,лютий!$C$3:$C$44)</f>
        <v>0</v>
      </c>
      <c r="E46" s="44">
        <f>SUMIF(березень!$B$3:$B$53,B46,березень!$C$3:$C$53)</f>
        <v>0</v>
      </c>
      <c r="F46" s="44">
        <f>SUMIF(квітень!$B$3:$B$62,B46,квітень!$C$3:$C$62)</f>
        <v>0</v>
      </c>
      <c r="G46" s="44">
        <f>SUMIF(травень!$B$3:$B$43,B46,травень!$C$3:$C$43)</f>
        <v>0</v>
      </c>
      <c r="H46" s="44">
        <f>SUMIF(червень!$B$3:$B$45,B46,червень!$C$3:$C$45)</f>
        <v>0</v>
      </c>
      <c r="I46" s="44">
        <f>SUMIF(липень!$B$3:$B$40,$B46,липень!$C$3:$C$40)</f>
        <v>0</v>
      </c>
      <c r="J46" s="44">
        <f>SUMIF(серпень!$B$3:$B$42,$B46,серпень!$C$3:$C$42)</f>
        <v>44965</v>
      </c>
      <c r="K46" s="41">
        <f t="shared" si="0"/>
        <v>0</v>
      </c>
    </row>
    <row r="47" spans="1:11" s="55" customFormat="1" x14ac:dyDescent="0.25">
      <c r="A47" s="22"/>
      <c r="B47" s="43" t="s">
        <v>188</v>
      </c>
      <c r="C47" s="44">
        <f>SUMIF(січень!$B$3:$B$63,B47,січень!$C$3:$C$63)</f>
        <v>0</v>
      </c>
      <c r="D47" s="44">
        <f>SUMIF(лютий!$B$3:$B$44,B47,лютий!$C$3:$C$44)</f>
        <v>0</v>
      </c>
      <c r="E47" s="44">
        <f>SUMIF(березень!$B$3:$B$53,B47,березень!$C$3:$C$53)</f>
        <v>0</v>
      </c>
      <c r="F47" s="44">
        <f>SUMIF(квітень!$B$3:$B$62,B47,квітень!$C$3:$C$62)</f>
        <v>0</v>
      </c>
      <c r="G47" s="44">
        <f>SUMIF(травень!$B$3:$B$43,B47,травень!$C$3:$C$43)</f>
        <v>0</v>
      </c>
      <c r="H47" s="44">
        <f>SUMIF(червень!$B$3:$B$45,B47,червень!$C$3:$C$45)</f>
        <v>0</v>
      </c>
      <c r="I47" s="44">
        <f>SUMIF(липень!$B$3:$B$40,$B47,липень!$C$3:$C$40)</f>
        <v>0</v>
      </c>
      <c r="J47" s="44">
        <f>SUMIF(серпень!$B$3:$B$42,$B47,серпень!$C$3:$C$42)</f>
        <v>20000</v>
      </c>
      <c r="K47" s="41">
        <f t="shared" si="0"/>
        <v>0</v>
      </c>
    </row>
    <row r="48" spans="1:11" s="16" customFormat="1" x14ac:dyDescent="0.25">
      <c r="A48" s="72" t="s">
        <v>124</v>
      </c>
      <c r="B48" s="75" t="s">
        <v>73</v>
      </c>
      <c r="C48" s="82">
        <f>січень!D64</f>
        <v>161165.28000000003</v>
      </c>
      <c r="D48" s="82">
        <f>лютий!D45</f>
        <v>177437.5</v>
      </c>
      <c r="E48" s="82">
        <f>березень!D54</f>
        <v>385503.5</v>
      </c>
      <c r="F48" s="82">
        <f>квітень!D63</f>
        <v>479338.94</v>
      </c>
      <c r="G48" s="82">
        <f>травень!D44</f>
        <v>396755.73</v>
      </c>
      <c r="H48" s="82">
        <f>червень!$D46</f>
        <v>596885.75</v>
      </c>
      <c r="I48" s="82">
        <f>липень!$D41</f>
        <v>190945.02</v>
      </c>
      <c r="J48" s="82">
        <f>серпень!$D43</f>
        <v>292947.7</v>
      </c>
      <c r="K48" s="74">
        <f>SUBTOTAL(9,C48:I48)</f>
        <v>2388031.7200000002</v>
      </c>
    </row>
    <row r="49" spans="1:11" s="16" customFormat="1" ht="14.25" customHeight="1" x14ac:dyDescent="0.25">
      <c r="A49" s="72" t="s">
        <v>125</v>
      </c>
      <c r="B49" s="75" t="s">
        <v>74</v>
      </c>
      <c r="C49" s="82">
        <f>січень!E64</f>
        <v>7835.27</v>
      </c>
      <c r="D49" s="82">
        <f>лютий!E45</f>
        <v>5152.51</v>
      </c>
      <c r="E49" s="82">
        <f>березень!E54</f>
        <v>4895.08</v>
      </c>
      <c r="F49" s="82">
        <f>квітень!E63</f>
        <v>18730.830000000005</v>
      </c>
      <c r="G49" s="82">
        <f>травень!E44</f>
        <v>71402.59</v>
      </c>
      <c r="H49" s="82">
        <f>червень!$E46</f>
        <v>55980.060000000012</v>
      </c>
      <c r="I49" s="82">
        <f>липень!$E41</f>
        <v>52063.03</v>
      </c>
      <c r="J49" s="82">
        <f>серпень!$E43</f>
        <v>169193.43</v>
      </c>
      <c r="K49" s="74">
        <f>SUBTOTAL(9,C49:I49)</f>
        <v>216059.37000000002</v>
      </c>
    </row>
    <row r="50" spans="1:11" s="16" customFormat="1" x14ac:dyDescent="0.25">
      <c r="A50" s="76" t="s">
        <v>126</v>
      </c>
      <c r="B50" s="77" t="s">
        <v>75</v>
      </c>
      <c r="C50" s="83">
        <f>січень!G64</f>
        <v>3013.9600000000005</v>
      </c>
      <c r="D50" s="83">
        <f>лютий!G45</f>
        <v>1304.7299999999998</v>
      </c>
      <c r="E50" s="83">
        <f>березень!G54</f>
        <v>4486.3900000000003</v>
      </c>
      <c r="F50" s="83">
        <f>квітень!G63</f>
        <v>4361.67</v>
      </c>
      <c r="G50" s="83">
        <f>травень!G44</f>
        <v>2316.389999999999</v>
      </c>
      <c r="H50" s="83">
        <f>червень!$G46</f>
        <v>2012.27</v>
      </c>
      <c r="I50" s="83">
        <f>липень!$G41</f>
        <v>1717.7100000000003</v>
      </c>
      <c r="J50" s="83">
        <f>серпень!$G43</f>
        <v>1400.0800000000002</v>
      </c>
      <c r="K50" s="78">
        <f>SUBTOTAL(9,C50:I50)</f>
        <v>19213.12</v>
      </c>
    </row>
    <row r="52" spans="1:11" s="15" customFormat="1" x14ac:dyDescent="0.25">
      <c r="A52" s="69" t="s">
        <v>132</v>
      </c>
      <c r="B52" s="70" t="s">
        <v>103</v>
      </c>
      <c r="C52" s="79">
        <f t="shared" ref="C52:K52" si="1">C53+C67</f>
        <v>1099957</v>
      </c>
      <c r="D52" s="79">
        <f t="shared" si="1"/>
        <v>641752.24</v>
      </c>
      <c r="E52" s="79">
        <f t="shared" si="1"/>
        <v>1168306.68</v>
      </c>
      <c r="F52" s="79">
        <f t="shared" si="1"/>
        <v>908691.66999999993</v>
      </c>
      <c r="G52" s="79">
        <f t="shared" si="1"/>
        <v>958795.03</v>
      </c>
      <c r="H52" s="79">
        <f t="shared" si="1"/>
        <v>2355276.5100000002</v>
      </c>
      <c r="I52" s="79">
        <f t="shared" si="1"/>
        <v>1070888.7</v>
      </c>
      <c r="J52" s="79">
        <f t="shared" ref="J52" si="2">J53+J67</f>
        <v>628162.24</v>
      </c>
      <c r="K52" s="71">
        <f t="shared" si="1"/>
        <v>8740241.8300000001</v>
      </c>
    </row>
    <row r="53" spans="1:11" x14ac:dyDescent="0.25">
      <c r="A53" s="66" t="s">
        <v>133</v>
      </c>
      <c r="B53" s="67" t="s">
        <v>84</v>
      </c>
      <c r="C53" s="83">
        <f t="shared" ref="C53:I53" si="3">SUM(C54:C63)</f>
        <v>951438.4</v>
      </c>
      <c r="D53" s="83">
        <f t="shared" si="3"/>
        <v>519007.24000000005</v>
      </c>
      <c r="E53" s="83">
        <f t="shared" si="3"/>
        <v>971680.67999999993</v>
      </c>
      <c r="F53" s="83">
        <f t="shared" si="3"/>
        <v>707615.79999999993</v>
      </c>
      <c r="G53" s="83">
        <f t="shared" si="3"/>
        <v>837014.92</v>
      </c>
      <c r="H53" s="83">
        <f t="shared" si="3"/>
        <v>2110579.02</v>
      </c>
      <c r="I53" s="83">
        <f t="shared" si="3"/>
        <v>889619</v>
      </c>
      <c r="J53" s="83">
        <f t="shared" ref="J53" si="4">SUM(J54:J63)</f>
        <v>536574</v>
      </c>
      <c r="K53" s="68">
        <f>SUBTOTAL(9,C53:J53)</f>
        <v>7523529.0600000005</v>
      </c>
    </row>
    <row r="54" spans="1:11" x14ac:dyDescent="0.25">
      <c r="B54" s="18" t="s">
        <v>13</v>
      </c>
      <c r="C54" s="61">
        <f>січень!H64</f>
        <v>602202.4</v>
      </c>
      <c r="D54" s="61">
        <f>лютий!H45</f>
        <v>43999.5</v>
      </c>
      <c r="E54" s="61">
        <f>березень!H54</f>
        <v>7200</v>
      </c>
      <c r="F54" s="61">
        <f>квітень!H63</f>
        <v>0</v>
      </c>
      <c r="G54" s="61">
        <f>травень!H44</f>
        <v>0</v>
      </c>
      <c r="H54" s="61">
        <f>червень!$H$46</f>
        <v>0</v>
      </c>
      <c r="I54" s="61">
        <f>липень!$H$41</f>
        <v>0</v>
      </c>
      <c r="J54" s="61">
        <f>серпень!$H$43</f>
        <v>0</v>
      </c>
      <c r="K54" s="41">
        <f>SUBTOTAL(9,C54:J54)</f>
        <v>653401.9</v>
      </c>
    </row>
    <row r="55" spans="1:11" x14ac:dyDescent="0.25">
      <c r="B55" s="18" t="s">
        <v>2</v>
      </c>
      <c r="C55" s="61">
        <f>січень!I64</f>
        <v>128632</v>
      </c>
      <c r="D55" s="61">
        <f>лютий!I45</f>
        <v>25947.040000000001</v>
      </c>
      <c r="E55" s="61">
        <f>березень!I54</f>
        <v>16470</v>
      </c>
      <c r="F55" s="61">
        <f>квітень!I63</f>
        <v>0</v>
      </c>
      <c r="G55" s="61">
        <f>травень!I44</f>
        <v>9760</v>
      </c>
      <c r="H55" s="61">
        <f>червень!$I$46</f>
        <v>143623</v>
      </c>
      <c r="I55" s="61">
        <f>липень!$I$41</f>
        <v>159090</v>
      </c>
      <c r="J55" s="61">
        <f>серпень!$I$43</f>
        <v>133210</v>
      </c>
      <c r="K55" s="41">
        <f t="shared" ref="K55:K66" si="5">SUBTOTAL(9,C55:J55)</f>
        <v>616732.04</v>
      </c>
    </row>
    <row r="56" spans="1:11" x14ac:dyDescent="0.25">
      <c r="B56" s="18" t="s">
        <v>76</v>
      </c>
      <c r="C56" s="61">
        <f>січень!J64</f>
        <v>0</v>
      </c>
      <c r="D56" s="61">
        <f>лютий!J45</f>
        <v>335066</v>
      </c>
      <c r="E56" s="61">
        <f>березень!J54</f>
        <v>179902</v>
      </c>
      <c r="F56" s="61">
        <f>квітень!J63</f>
        <v>92269.7</v>
      </c>
      <c r="G56" s="61">
        <f>травень!J44</f>
        <v>10000</v>
      </c>
      <c r="H56" s="61">
        <f>червень!$J$46</f>
        <v>119268</v>
      </c>
      <c r="I56" s="61">
        <f>липень!$J$41</f>
        <v>223216</v>
      </c>
      <c r="J56" s="61">
        <f>серпень!$J$43</f>
        <v>0</v>
      </c>
      <c r="K56" s="41">
        <f t="shared" si="5"/>
        <v>959721.7</v>
      </c>
    </row>
    <row r="57" spans="1:11" x14ac:dyDescent="0.25">
      <c r="B57" s="18" t="s">
        <v>4</v>
      </c>
      <c r="C57" s="61">
        <f>січень!K64</f>
        <v>129459</v>
      </c>
      <c r="D57" s="61">
        <f>лютий!K45</f>
        <v>0</v>
      </c>
      <c r="E57" s="61">
        <f>березень!K54</f>
        <v>233085</v>
      </c>
      <c r="F57" s="61">
        <f>квітень!K63</f>
        <v>49175</v>
      </c>
      <c r="G57" s="61">
        <f>травень!K44</f>
        <v>74303</v>
      </c>
      <c r="H57" s="61">
        <f>червень!$K$46</f>
        <v>0</v>
      </c>
      <c r="I57" s="61">
        <f>липень!$K$41</f>
        <v>41000</v>
      </c>
      <c r="J57" s="61">
        <f>серпень!$K$43</f>
        <v>233813</v>
      </c>
      <c r="K57" s="41">
        <f t="shared" si="5"/>
        <v>760835</v>
      </c>
    </row>
    <row r="58" spans="1:11" x14ac:dyDescent="0.25">
      <c r="B58" s="18" t="s">
        <v>6</v>
      </c>
      <c r="C58" s="61">
        <f>січень!L64</f>
        <v>91145</v>
      </c>
      <c r="D58" s="61">
        <f>лютий!L45</f>
        <v>0</v>
      </c>
      <c r="E58" s="61">
        <f>березень!L54</f>
        <v>135096</v>
      </c>
      <c r="F58" s="61">
        <f>квітень!L63</f>
        <v>349233.5</v>
      </c>
      <c r="G58" s="61">
        <f>травень!L44</f>
        <v>346708</v>
      </c>
      <c r="H58" s="61">
        <f>червень!$L$46</f>
        <v>896000</v>
      </c>
      <c r="I58" s="61">
        <f>липень!$L$41</f>
        <v>0</v>
      </c>
      <c r="J58" s="61">
        <f>серпень!$L$43</f>
        <v>0</v>
      </c>
      <c r="K58" s="41">
        <f t="shared" si="5"/>
        <v>1818182.5</v>
      </c>
    </row>
    <row r="59" spans="1:11" x14ac:dyDescent="0.25">
      <c r="B59" s="18" t="s">
        <v>7</v>
      </c>
      <c r="C59" s="61">
        <f>січень!M64</f>
        <v>0</v>
      </c>
      <c r="D59" s="61">
        <f>лютий!M45</f>
        <v>84581</v>
      </c>
      <c r="E59" s="61">
        <f>березень!M54</f>
        <v>193088</v>
      </c>
      <c r="F59" s="61">
        <f>квітень!M63</f>
        <v>142906</v>
      </c>
      <c r="G59" s="61">
        <f>травень!M44</f>
        <v>0</v>
      </c>
      <c r="H59" s="61">
        <f>червень!$M$46</f>
        <v>68581</v>
      </c>
      <c r="I59" s="61">
        <f>липень!$M$41</f>
        <v>313239</v>
      </c>
      <c r="J59" s="61">
        <f>серпень!$M$43</f>
        <v>169551</v>
      </c>
      <c r="K59" s="41">
        <f t="shared" si="5"/>
        <v>971946</v>
      </c>
    </row>
    <row r="60" spans="1:11" x14ac:dyDescent="0.25">
      <c r="B60" s="18" t="s">
        <v>9</v>
      </c>
      <c r="C60" s="61">
        <f>січень!N64</f>
        <v>0</v>
      </c>
      <c r="D60" s="61">
        <f>лютий!N45</f>
        <v>29413.7</v>
      </c>
      <c r="E60" s="61">
        <f>березень!N54</f>
        <v>206839.67999999999</v>
      </c>
      <c r="F60" s="61">
        <f>квітень!N63</f>
        <v>28531.600000000002</v>
      </c>
      <c r="G60" s="61">
        <f>травень!N44</f>
        <v>3713.12</v>
      </c>
      <c r="H60" s="61">
        <f>червень!$N$46</f>
        <v>105689.2</v>
      </c>
      <c r="I60" s="61">
        <f>липень!$N$41</f>
        <v>0</v>
      </c>
      <c r="J60" s="61">
        <f>серпень!$N$43</f>
        <v>0</v>
      </c>
      <c r="K60" s="41">
        <f t="shared" si="5"/>
        <v>374187.3</v>
      </c>
    </row>
    <row r="61" spans="1:11" x14ac:dyDescent="0.25">
      <c r="B61" s="19" t="s">
        <v>36</v>
      </c>
      <c r="C61" s="62"/>
      <c r="D61" s="62"/>
      <c r="E61" s="62"/>
      <c r="F61" s="62">
        <f>квітень!O63</f>
        <v>35500</v>
      </c>
      <c r="G61" s="62">
        <f>травень!O44</f>
        <v>0</v>
      </c>
      <c r="H61" s="61">
        <f>червень!$O$46</f>
        <v>0</v>
      </c>
      <c r="I61" s="61">
        <f>липень!$O$41</f>
        <v>0</v>
      </c>
      <c r="J61" s="130">
        <f>серпень!$O$43</f>
        <v>0</v>
      </c>
      <c r="K61" s="41">
        <f t="shared" si="5"/>
        <v>35500</v>
      </c>
    </row>
    <row r="62" spans="1:11" x14ac:dyDescent="0.25">
      <c r="B62" s="19" t="s">
        <v>40</v>
      </c>
      <c r="C62" s="62"/>
      <c r="D62" s="62"/>
      <c r="E62" s="62"/>
      <c r="F62" s="62">
        <f>квітень!P63</f>
        <v>10000</v>
      </c>
      <c r="G62" s="62">
        <f>травень!P44</f>
        <v>304869</v>
      </c>
      <c r="H62" s="61">
        <f>червень!$P$46</f>
        <v>631803</v>
      </c>
      <c r="I62" s="61">
        <f>липень!$P$41</f>
        <v>153074</v>
      </c>
      <c r="J62" s="61">
        <f>серпень!$P$43</f>
        <v>0</v>
      </c>
      <c r="K62" s="41">
        <f t="shared" si="5"/>
        <v>1099746</v>
      </c>
    </row>
    <row r="63" spans="1:11" x14ac:dyDescent="0.25">
      <c r="B63" s="19" t="s">
        <v>112</v>
      </c>
      <c r="C63" s="84"/>
      <c r="D63" s="84"/>
      <c r="E63" s="84"/>
      <c r="F63" s="84"/>
      <c r="G63" s="62">
        <f>травень!Q44</f>
        <v>87661.8</v>
      </c>
      <c r="H63" s="61">
        <f>червень!$Q$46</f>
        <v>145614.82</v>
      </c>
      <c r="I63" s="61">
        <f>липень!$Q$41</f>
        <v>0</v>
      </c>
      <c r="J63" s="130">
        <f>серпень!$Q$43</f>
        <v>0</v>
      </c>
      <c r="K63" s="41">
        <f t="shared" si="5"/>
        <v>233276.62</v>
      </c>
    </row>
    <row r="64" spans="1:11" s="55" customFormat="1" x14ac:dyDescent="0.25">
      <c r="A64" s="22"/>
      <c r="B64" s="19" t="s">
        <v>178</v>
      </c>
      <c r="C64" s="84"/>
      <c r="D64" s="84"/>
      <c r="E64" s="84"/>
      <c r="F64" s="84"/>
      <c r="G64" s="62"/>
      <c r="H64" s="61"/>
      <c r="I64" s="61">
        <f>липень!$R$41</f>
        <v>16250</v>
      </c>
      <c r="J64" s="61">
        <f>серпень!$R$43</f>
        <v>0</v>
      </c>
      <c r="K64" s="41">
        <f t="shared" si="5"/>
        <v>16250</v>
      </c>
    </row>
    <row r="65" spans="1:11" s="55" customFormat="1" x14ac:dyDescent="0.25">
      <c r="A65" s="22"/>
      <c r="B65" s="19" t="s">
        <v>186</v>
      </c>
      <c r="C65" s="84"/>
      <c r="D65" s="84"/>
      <c r="E65" s="84"/>
      <c r="F65" s="84"/>
      <c r="G65" s="62"/>
      <c r="H65" s="61"/>
      <c r="I65" s="61"/>
      <c r="J65" s="61">
        <f>серпень!$S$43</f>
        <v>51841.4</v>
      </c>
      <c r="K65" s="41">
        <f t="shared" si="5"/>
        <v>51841.4</v>
      </c>
    </row>
    <row r="66" spans="1:11" s="55" customFormat="1" x14ac:dyDescent="0.25">
      <c r="A66" s="22"/>
      <c r="B66" s="19" t="s">
        <v>179</v>
      </c>
      <c r="C66" s="84"/>
      <c r="D66" s="84"/>
      <c r="E66" s="84"/>
      <c r="F66" s="84"/>
      <c r="G66" s="62"/>
      <c r="H66" s="61"/>
      <c r="I66" s="61"/>
      <c r="J66" s="61">
        <f>серпень!$T$43</f>
        <v>149390</v>
      </c>
      <c r="K66" s="41">
        <f t="shared" si="5"/>
        <v>149390</v>
      </c>
    </row>
    <row r="67" spans="1:11" x14ac:dyDescent="0.25">
      <c r="A67" s="66" t="s">
        <v>134</v>
      </c>
      <c r="B67" s="67" t="s">
        <v>120</v>
      </c>
      <c r="C67" s="80">
        <f>січень!P64</f>
        <v>148518.6</v>
      </c>
      <c r="D67" s="80">
        <f>лютий!P45</f>
        <v>122745</v>
      </c>
      <c r="E67" s="80">
        <f>березень!P54</f>
        <v>196626</v>
      </c>
      <c r="F67" s="80">
        <f>квітень!Q63</f>
        <v>201075.87</v>
      </c>
      <c r="G67" s="80">
        <f>травень!R44</f>
        <v>121780.11</v>
      </c>
      <c r="H67" s="80">
        <f>червень!R46</f>
        <v>244697.49000000002</v>
      </c>
      <c r="I67" s="80">
        <f>липень!$S41</f>
        <v>181269.7</v>
      </c>
      <c r="J67" s="80">
        <f>серпень!$U43</f>
        <v>91588.24</v>
      </c>
      <c r="K67" s="68">
        <f>SUBTOTAL(9,C67:I67)</f>
        <v>1216712.77</v>
      </c>
    </row>
    <row r="68" spans="1:11" ht="14.25" customHeight="1" x14ac:dyDescent="0.25">
      <c r="B68" s="128" t="s">
        <v>135</v>
      </c>
      <c r="C68" s="128"/>
      <c r="D68" s="128"/>
      <c r="E68" s="128"/>
      <c r="F68" s="128"/>
      <c r="G68" s="128"/>
      <c r="H68" s="111"/>
      <c r="I68" s="115"/>
      <c r="J68" s="121"/>
      <c r="K68" s="39">
        <f>K67/$K$3</f>
        <v>0.16248010626116802</v>
      </c>
    </row>
  </sheetData>
  <sortState xmlns:xlrd2="http://schemas.microsoft.com/office/spreadsheetml/2017/richdata2" ref="A5:L43">
    <sortCondition ref="B5:B43"/>
  </sortState>
  <mergeCells count="1">
    <mergeCell ref="B68:G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9</vt:i4>
      </vt:variant>
    </vt:vector>
  </HeadingPairs>
  <TitlesOfParts>
    <vt:vector size="9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Кірсанова</dc:creator>
  <cp:lastModifiedBy>Костянтин Алєксєєв</cp:lastModifiedBy>
  <dcterms:created xsi:type="dcterms:W3CDTF">2021-04-04T10:46:43Z</dcterms:created>
  <dcterms:modified xsi:type="dcterms:W3CDTF">2021-09-17T13:47:19Z</dcterms:modified>
</cp:coreProperties>
</file>